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hent\Desktop\Юлия\РАБОТА\ТАБЛИЦЫ\ГОТОВО\"/>
    </mc:Choice>
  </mc:AlternateContent>
  <xr:revisionPtr revIDLastSave="0" documentId="13_ncr:1_{1794939D-F824-41B2-A5FE-AC9CC2EEE0F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ПОРТФЕЛЬ" sheetId="1" r:id="rId1"/>
    <sheet name="ЭКСПЕРТУ" sheetId="3" state="hidden" r:id="rId2"/>
    <sheet name="ИСТОЧНИК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5" i="1" l="1"/>
  <c r="B140" i="1"/>
  <c r="B139" i="1"/>
  <c r="B138" i="1"/>
  <c r="P322" i="3"/>
  <c r="O324" i="3" s="1"/>
  <c r="U322" i="3"/>
  <c r="T319" i="3"/>
  <c r="V319" i="3" s="1"/>
  <c r="T322" i="3" s="1"/>
  <c r="W322" i="3" s="1"/>
  <c r="B317" i="3"/>
  <c r="B318" i="3"/>
  <c r="B319" i="3"/>
  <c r="C319" i="3"/>
  <c r="B320" i="3" s="1"/>
  <c r="B321" i="3"/>
  <c r="F322" i="3"/>
  <c r="N319" i="3" s="1"/>
  <c r="P319" i="3" s="1"/>
  <c r="N322" i="3" s="1"/>
  <c r="R322" i="3" s="1"/>
  <c r="B334" i="3"/>
  <c r="A337" i="3"/>
  <c r="B337" i="3"/>
  <c r="A338" i="3"/>
  <c r="B338" i="3"/>
  <c r="X322" i="3" l="1"/>
  <c r="K322" i="3" s="1"/>
  <c r="B322" i="3"/>
  <c r="C337" i="3"/>
  <c r="N324" i="3"/>
  <c r="Q324" i="3" s="1"/>
  <c r="C338" i="3"/>
  <c r="H338" i="3"/>
  <c r="I337" i="3"/>
  <c r="B323" i="3" l="1"/>
  <c r="A323" i="3" s="1"/>
  <c r="F323" i="3"/>
  <c r="R324" i="3"/>
  <c r="I322" i="3" s="1"/>
  <c r="J120" i="1" l="1"/>
  <c r="J123" i="1"/>
  <c r="J67" i="1"/>
  <c r="J66" i="1" s="1"/>
  <c r="J68" i="1"/>
  <c r="J69" i="1"/>
  <c r="J70" i="1"/>
  <c r="J71" i="1"/>
  <c r="J73" i="1"/>
  <c r="J72" i="1" s="1"/>
  <c r="J74" i="1"/>
  <c r="J75" i="1"/>
  <c r="J76" i="1"/>
  <c r="J77" i="1"/>
  <c r="J79" i="1"/>
  <c r="J78" i="1" s="1"/>
  <c r="J80" i="1"/>
  <c r="J81" i="1"/>
  <c r="J82" i="1"/>
  <c r="J83" i="1"/>
  <c r="J85" i="1"/>
  <c r="J84" i="1" s="1"/>
  <c r="J86" i="1"/>
  <c r="J87" i="1"/>
  <c r="J88" i="1"/>
  <c r="J89" i="1"/>
  <c r="J91" i="1"/>
  <c r="J90" i="1" s="1"/>
  <c r="J92" i="1"/>
  <c r="J93" i="1"/>
  <c r="J94" i="1"/>
  <c r="J95" i="1"/>
  <c r="J97" i="1"/>
  <c r="J96" i="1" s="1"/>
  <c r="J98" i="1"/>
  <c r="J99" i="1"/>
  <c r="J100" i="1"/>
  <c r="J101" i="1"/>
  <c r="J103" i="1"/>
  <c r="J102" i="1" s="1"/>
  <c r="J104" i="1"/>
  <c r="J105" i="1"/>
  <c r="J106" i="1"/>
  <c r="J107" i="1"/>
  <c r="J109" i="1"/>
  <c r="J108" i="1" s="1"/>
  <c r="J110" i="1"/>
  <c r="J111" i="1"/>
  <c r="J112" i="1"/>
  <c r="J113" i="1"/>
  <c r="J115" i="1"/>
  <c r="J114" i="1" s="1"/>
  <c r="J116" i="1"/>
  <c r="J117" i="1"/>
  <c r="J118" i="1"/>
  <c r="J119" i="1"/>
  <c r="J121" i="1"/>
  <c r="J122" i="1"/>
  <c r="J124" i="1"/>
  <c r="J125" i="1"/>
  <c r="A339" i="3"/>
  <c r="C339" i="3" s="1"/>
  <c r="B339" i="3"/>
  <c r="H339" i="3" s="1"/>
  <c r="F155" i="1"/>
  <c r="G45" i="1"/>
  <c r="G46" i="1"/>
  <c r="G47" i="1"/>
  <c r="G48" i="1"/>
  <c r="J139" i="1"/>
  <c r="J140" i="1"/>
  <c r="J31" i="1"/>
  <c r="J32" i="1"/>
  <c r="J33" i="1"/>
  <c r="J34" i="1"/>
  <c r="J35" i="1"/>
  <c r="G32" i="1"/>
  <c r="G33" i="1"/>
  <c r="G34" i="1"/>
  <c r="G35" i="1"/>
  <c r="F31" i="1"/>
  <c r="I338" i="3" s="1"/>
  <c r="F32" i="1"/>
  <c r="F33" i="1"/>
  <c r="F34" i="1"/>
  <c r="F35" i="1"/>
  <c r="F25" i="1"/>
  <c r="F26" i="1"/>
  <c r="J46" i="1"/>
  <c r="J47" i="1"/>
  <c r="J48" i="1"/>
  <c r="J52" i="1"/>
  <c r="J53" i="1"/>
  <c r="J54" i="1"/>
  <c r="J55" i="1"/>
  <c r="J62" i="1"/>
  <c r="J63" i="1"/>
  <c r="J64" i="1"/>
  <c r="J65" i="1"/>
  <c r="J129" i="1"/>
  <c r="J130" i="1"/>
  <c r="J131" i="1"/>
  <c r="J132" i="1"/>
  <c r="J133" i="1"/>
  <c r="J134" i="1"/>
  <c r="J128" i="1"/>
  <c r="G54" i="1"/>
  <c r="G55" i="1"/>
  <c r="F121" i="1"/>
  <c r="F115" i="1"/>
  <c r="F109" i="1"/>
  <c r="F103" i="1"/>
  <c r="F97" i="1"/>
  <c r="F91" i="1"/>
  <c r="F85" i="1"/>
  <c r="F79" i="1"/>
  <c r="F73" i="1"/>
  <c r="F67" i="1"/>
  <c r="F52" i="1"/>
  <c r="G52" i="1" s="1"/>
  <c r="F53" i="1"/>
  <c r="G53" i="1" s="1"/>
  <c r="F54" i="1"/>
  <c r="F55" i="1"/>
  <c r="F46" i="1"/>
  <c r="B345" i="3"/>
  <c r="B346" i="3"/>
  <c r="B347" i="3"/>
  <c r="B348" i="3"/>
  <c r="B349" i="3"/>
  <c r="B350" i="3"/>
  <c r="B351" i="3"/>
  <c r="B352" i="3"/>
  <c r="H355" i="3" s="1"/>
  <c r="B353" i="3"/>
  <c r="B354" i="3"/>
  <c r="A354" i="3"/>
  <c r="C354" i="3" s="1"/>
  <c r="A352" i="3"/>
  <c r="C352" i="3" s="1"/>
  <c r="A353" i="3"/>
  <c r="C353" i="3" s="1"/>
  <c r="A345" i="3"/>
  <c r="A346" i="3"/>
  <c r="C346" i="3" s="1"/>
  <c r="A347" i="3"/>
  <c r="C347" i="3" s="1"/>
  <c r="A348" i="3"/>
  <c r="C348" i="3" s="1"/>
  <c r="A349" i="3"/>
  <c r="C349" i="3" s="1"/>
  <c r="A350" i="3"/>
  <c r="C350" i="3" s="1"/>
  <c r="A351" i="3"/>
  <c r="C351" i="3" s="1"/>
  <c r="A344" i="3"/>
  <c r="A340" i="3"/>
  <c r="C340" i="3" s="1"/>
  <c r="A341" i="3"/>
  <c r="C341" i="3" s="1"/>
  <c r="A342" i="3"/>
  <c r="C342" i="3" s="1"/>
  <c r="B344" i="3"/>
  <c r="B340" i="3"/>
  <c r="B341" i="3"/>
  <c r="B342" i="3"/>
  <c r="A438" i="3"/>
  <c r="A425" i="3"/>
  <c r="A426" i="3"/>
  <c r="A427" i="3"/>
  <c r="A428" i="3"/>
  <c r="A429" i="3"/>
  <c r="A430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J30" i="1"/>
  <c r="F30" i="1"/>
  <c r="F80" i="1"/>
  <c r="F81" i="1"/>
  <c r="F82" i="1"/>
  <c r="F83" i="1"/>
  <c r="F139" i="1"/>
  <c r="G139" i="1" s="1"/>
  <c r="F140" i="1"/>
  <c r="G140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22" i="1"/>
  <c r="F123" i="1"/>
  <c r="F124" i="1"/>
  <c r="F125" i="1"/>
  <c r="G125" i="1" s="1"/>
  <c r="F116" i="1"/>
  <c r="F117" i="1"/>
  <c r="F118" i="1"/>
  <c r="F119" i="1"/>
  <c r="G119" i="1" s="1"/>
  <c r="F110" i="1"/>
  <c r="F111" i="1"/>
  <c r="F112" i="1"/>
  <c r="F113" i="1"/>
  <c r="G113" i="1" s="1"/>
  <c r="F104" i="1"/>
  <c r="F105" i="1"/>
  <c r="F106" i="1"/>
  <c r="F107" i="1"/>
  <c r="G107" i="1" s="1"/>
  <c r="F101" i="1"/>
  <c r="G101" i="1" s="1"/>
  <c r="F98" i="1"/>
  <c r="F99" i="1"/>
  <c r="F100" i="1"/>
  <c r="G100" i="1" s="1"/>
  <c r="F92" i="1"/>
  <c r="F93" i="1"/>
  <c r="F94" i="1"/>
  <c r="F95" i="1"/>
  <c r="G95" i="1" s="1"/>
  <c r="F86" i="1"/>
  <c r="F87" i="1"/>
  <c r="F88" i="1"/>
  <c r="F89" i="1"/>
  <c r="G89" i="1" s="1"/>
  <c r="F74" i="1"/>
  <c r="G74" i="1" s="1"/>
  <c r="F75" i="1"/>
  <c r="F76" i="1"/>
  <c r="G76" i="1" s="1"/>
  <c r="F77" i="1"/>
  <c r="G77" i="1" s="1"/>
  <c r="F71" i="1"/>
  <c r="G71" i="1" s="1"/>
  <c r="F70" i="1"/>
  <c r="F68" i="1"/>
  <c r="F69" i="1"/>
  <c r="F62" i="1"/>
  <c r="F63" i="1"/>
  <c r="G63" i="1" s="1"/>
  <c r="F64" i="1"/>
  <c r="G64" i="1" s="1"/>
  <c r="F65" i="1"/>
  <c r="A435" i="3"/>
  <c r="A436" i="3"/>
  <c r="A437" i="3"/>
  <c r="A434" i="3"/>
  <c r="A433" i="3"/>
  <c r="A365" i="3"/>
  <c r="B332" i="3" l="1"/>
  <c r="H337" i="3"/>
  <c r="C345" i="3"/>
  <c r="C344" i="3"/>
  <c r="I339" i="3"/>
  <c r="G88" i="1"/>
  <c r="G70" i="1"/>
  <c r="G106" i="1"/>
  <c r="G118" i="1"/>
  <c r="G94" i="1"/>
  <c r="G124" i="1"/>
  <c r="G75" i="1"/>
  <c r="G112" i="1"/>
  <c r="G65" i="1"/>
  <c r="G87" i="1"/>
  <c r="G93" i="1"/>
  <c r="G99" i="1"/>
  <c r="G105" i="1"/>
  <c r="G111" i="1"/>
  <c r="G117" i="1"/>
  <c r="G123" i="1"/>
  <c r="G81" i="1"/>
  <c r="G68" i="1"/>
  <c r="G73" i="1"/>
  <c r="G86" i="1"/>
  <c r="G92" i="1"/>
  <c r="G98" i="1"/>
  <c r="G104" i="1"/>
  <c r="G110" i="1"/>
  <c r="G116" i="1"/>
  <c r="G122" i="1"/>
  <c r="G80" i="1"/>
  <c r="G79" i="1"/>
  <c r="H342" i="3"/>
  <c r="H341" i="3"/>
  <c r="H340" i="3"/>
  <c r="I355" i="3"/>
  <c r="I351" i="3"/>
  <c r="I347" i="3"/>
  <c r="I354" i="3"/>
  <c r="I350" i="3"/>
  <c r="I357" i="3"/>
  <c r="I353" i="3"/>
  <c r="I349" i="3"/>
  <c r="I356" i="3"/>
  <c r="I352" i="3"/>
  <c r="I348" i="3"/>
  <c r="I342" i="3"/>
  <c r="I341" i="3"/>
  <c r="I340" i="3"/>
  <c r="F84" i="1"/>
  <c r="I358" i="3" l="1"/>
  <c r="I343" i="3"/>
  <c r="H343" i="3"/>
  <c r="J153" i="1"/>
  <c r="J154" i="1"/>
  <c r="J152" i="1"/>
  <c r="J151" i="1"/>
  <c r="J150" i="1"/>
  <c r="J146" i="1"/>
  <c r="J145" i="1"/>
  <c r="J144" i="1"/>
  <c r="J138" i="1"/>
  <c r="J61" i="1"/>
  <c r="F38" i="1"/>
  <c r="F51" i="1"/>
  <c r="F61" i="1"/>
  <c r="F153" i="1"/>
  <c r="F145" i="1"/>
  <c r="G145" i="1" s="1"/>
  <c r="F154" i="1"/>
  <c r="F151" i="1"/>
  <c r="F152" i="1"/>
  <c r="F150" i="1"/>
  <c r="F146" i="1"/>
  <c r="G146" i="1" s="1"/>
  <c r="F144" i="1"/>
  <c r="F138" i="1"/>
  <c r="F128" i="1"/>
  <c r="J51" i="1"/>
  <c r="J39" i="1"/>
  <c r="J40" i="1"/>
  <c r="J41" i="1"/>
  <c r="J42" i="1"/>
  <c r="J43" i="1"/>
  <c r="J44" i="1"/>
  <c r="J45" i="1"/>
  <c r="J38" i="1"/>
  <c r="F40" i="1"/>
  <c r="H349" i="3" s="1"/>
  <c r="F41" i="1"/>
  <c r="H350" i="3" s="1"/>
  <c r="F42" i="1"/>
  <c r="H351" i="3" s="1"/>
  <c r="F43" i="1"/>
  <c r="F44" i="1"/>
  <c r="F45" i="1"/>
  <c r="H354" i="3" s="1"/>
  <c r="F47" i="1"/>
  <c r="F48" i="1"/>
  <c r="H357" i="3" s="1"/>
  <c r="F39" i="1"/>
  <c r="B145" i="1"/>
  <c r="B146" i="1"/>
  <c r="B144" i="1"/>
  <c r="J60" i="1" l="1"/>
  <c r="J147" i="1"/>
  <c r="J56" i="1"/>
  <c r="H348" i="3"/>
  <c r="B333" i="3"/>
  <c r="J156" i="1"/>
  <c r="F56" i="1"/>
  <c r="H344" i="3"/>
  <c r="H336" i="3" s="1"/>
  <c r="L6" i="1"/>
  <c r="J141" i="1"/>
  <c r="J135" i="1"/>
  <c r="H347" i="3"/>
  <c r="G44" i="1"/>
  <c r="H353" i="3"/>
  <c r="G43" i="1"/>
  <c r="H352" i="3"/>
  <c r="H356" i="3"/>
  <c r="L11" i="1"/>
  <c r="G82" i="1"/>
  <c r="G151" i="1"/>
  <c r="G83" i="1"/>
  <c r="G154" i="1"/>
  <c r="F102" i="1"/>
  <c r="F120" i="1"/>
  <c r="F141" i="1"/>
  <c r="G138" i="1"/>
  <c r="F66" i="1"/>
  <c r="F96" i="1"/>
  <c r="F72" i="1"/>
  <c r="F78" i="1"/>
  <c r="F90" i="1"/>
  <c r="F108" i="1"/>
  <c r="F114" i="1"/>
  <c r="F60" i="1"/>
  <c r="C333" i="3" l="1"/>
  <c r="C332" i="3"/>
  <c r="I336" i="3"/>
  <c r="L10" i="1"/>
  <c r="L9" i="1"/>
  <c r="H358" i="3"/>
  <c r="F135" i="1"/>
  <c r="G69" i="1" s="1"/>
  <c r="G153" i="1"/>
  <c r="G141" i="1"/>
  <c r="I11" i="1" s="1"/>
  <c r="G150" i="1"/>
  <c r="G152" i="1"/>
  <c r="L2" i="1"/>
  <c r="C326" i="3" s="1"/>
  <c r="A326" i="3" l="1"/>
  <c r="B326" i="3"/>
  <c r="B147" i="1"/>
  <c r="H359" i="3"/>
  <c r="I346" i="3" s="1"/>
  <c r="G62" i="1"/>
  <c r="K6" i="1"/>
  <c r="G61" i="1" l="1"/>
  <c r="G67" i="1"/>
  <c r="G60" i="1"/>
  <c r="G31" i="1"/>
  <c r="B156" i="1"/>
  <c r="C325" i="3" s="1"/>
  <c r="H346" i="3"/>
  <c r="G121" i="1"/>
  <c r="F24" i="1"/>
  <c r="G120" i="1"/>
  <c r="G115" i="1"/>
  <c r="G114" i="1"/>
  <c r="G109" i="1"/>
  <c r="G108" i="1"/>
  <c r="G103" i="1"/>
  <c r="G102" i="1"/>
  <c r="G91" i="1"/>
  <c r="G97" i="1"/>
  <c r="G96" i="1"/>
  <c r="G85" i="1"/>
  <c r="G84" i="1"/>
  <c r="G78" i="1"/>
  <c r="G39" i="1"/>
  <c r="G30" i="1"/>
  <c r="G42" i="1"/>
  <c r="G40" i="1"/>
  <c r="G41" i="1"/>
  <c r="G90" i="1"/>
  <c r="G66" i="1"/>
  <c r="G144" i="1"/>
  <c r="G56" i="1"/>
  <c r="I9" i="1" s="1"/>
  <c r="G51" i="1"/>
  <c r="G72" i="1"/>
  <c r="G38" i="1"/>
  <c r="G128" i="1"/>
  <c r="G135" i="1"/>
  <c r="I10" i="1" s="1"/>
  <c r="B325" i="3" l="1"/>
  <c r="A325" i="3"/>
  <c r="H6" i="1"/>
  <c r="A328" i="3" s="1"/>
  <c r="I6" i="1"/>
  <c r="I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chent</author>
  </authors>
  <commentList>
    <comment ref="C2" authorId="0" shapeId="0" xr:uid="{B65F6116-8EE4-45DD-8F8C-D41BE190F5DF}">
      <text>
        <r>
          <rPr>
            <b/>
            <sz val="9"/>
            <color indexed="81"/>
            <rFont val="Tahoma"/>
            <family val="2"/>
            <charset val="204"/>
          </rPr>
          <t>Номер учебного чата указан в его названии</t>
        </r>
      </text>
    </comment>
    <comment ref="C3" authorId="0" shapeId="0" xr:uid="{0EC4D3B4-102B-49D9-A2EA-E0CC4CE111F3}">
      <text>
        <r>
          <rPr>
            <b/>
            <sz val="9"/>
            <color indexed="81"/>
            <rFont val="Tahoma"/>
            <family val="2"/>
            <charset val="204"/>
          </rPr>
          <t>Данные необходимы для идентификации Вас в чате</t>
        </r>
      </text>
    </comment>
    <comment ref="C4" authorId="0" shapeId="0" xr:uid="{957AD01D-6DA0-46CB-A894-CBF167DCA45C}">
      <text>
        <r>
          <rPr>
            <b/>
            <sz val="9"/>
            <color indexed="81"/>
            <rFont val="Tahoma"/>
            <family val="2"/>
            <charset val="204"/>
          </rPr>
          <t>Данные необходимы для идентификации Вас на курсе</t>
        </r>
      </text>
    </comment>
    <comment ref="C5" authorId="0" shapeId="0" xr:uid="{328F4B86-680D-45D9-A9D8-EC49C9E3B57A}">
      <text>
        <r>
          <rPr>
            <b/>
            <sz val="9"/>
            <color indexed="81"/>
            <rFont val="Tahoma"/>
            <family val="2"/>
            <charset val="204"/>
          </rPr>
          <t>Эта информация необходима для проверки разрешенных к покупке ценных бумаг. Госслужащим запрещены некоторые активы. Эксперт учтёт это при проверке. Ограничения конкретно по Вашей должности Вы можете узнать в отделе кадров или в Минтруда.</t>
        </r>
      </text>
    </comment>
    <comment ref="C6" authorId="0" shapeId="0" xr:uid="{3CF05080-CEA7-4233-B03C-44E82737A3EC}">
      <text>
        <r>
          <rPr>
            <b/>
            <sz val="9"/>
            <color indexed="81"/>
            <rFont val="Tahoma"/>
            <family val="2"/>
            <charset val="204"/>
          </rPr>
          <t>Укажите государство, гражданином которого Вы являетесь</t>
        </r>
      </text>
    </comment>
    <comment ref="C7" authorId="0" shapeId="0" xr:uid="{B3035F77-910B-47BE-A415-85A0B7DF52FB}">
      <text>
        <r>
          <rPr>
            <b/>
            <sz val="9"/>
            <color indexed="81"/>
            <rFont val="Tahoma"/>
            <family val="2"/>
            <charset val="204"/>
          </rPr>
          <t>Укажите государство своего надогового резидентства (в котором Вы проживаете более 183 дней в году</t>
        </r>
      </text>
    </comment>
    <comment ref="C8" authorId="0" shapeId="0" xr:uid="{4929F05A-CCD6-4195-9EA9-C9D2C32FEE5A}">
      <text>
        <r>
          <rPr>
            <b/>
            <sz val="9"/>
            <color indexed="81"/>
            <rFont val="Tahoma"/>
            <family val="2"/>
            <charset val="204"/>
          </rPr>
          <t>О системе SMART - в уроке 1.1</t>
        </r>
      </text>
    </comment>
    <comment ref="C9" authorId="0" shapeId="0" xr:uid="{74AE0DF4-60D2-444A-8F0D-F864C18DAEEC}">
      <text>
        <r>
          <rPr>
            <b/>
            <sz val="9"/>
            <color indexed="81"/>
            <rFont val="Tahoma"/>
            <family val="2"/>
            <charset val="204"/>
          </rPr>
          <t>Эту сумму Вы считали в уроке 1.1. Именно на всю эту сумму нужно составить портфель.</t>
        </r>
      </text>
    </comment>
    <comment ref="C10" authorId="0" shapeId="0" xr:uid="{2A8C81C5-627F-4C05-A0A2-383B3E02033B}">
      <text>
        <r>
          <rPr>
            <b/>
            <sz val="9"/>
            <color indexed="81"/>
            <rFont val="Tahoma"/>
            <family val="2"/>
            <charset val="204"/>
          </rPr>
          <t>Заполняйте только в том случае, если Ваша цель - получать пассивный доход. Если нет - можете поставить 0 (ноль)</t>
        </r>
      </text>
    </comment>
    <comment ref="C11" authorId="0" shapeId="0" xr:uid="{2BD7559C-29B8-4A78-A787-EDC82784ACE1}">
      <text>
        <r>
          <rPr>
            <b/>
            <sz val="9"/>
            <color indexed="81"/>
            <rFont val="Tahoma"/>
            <family val="2"/>
            <charset val="204"/>
          </rPr>
          <t>Через какое количество лет Вам необходимо достичь своей цели</t>
        </r>
      </text>
    </comment>
    <comment ref="C12" authorId="0" shapeId="0" xr:uid="{63F81FA6-C574-4A2C-8D96-C01A5EE12191}">
      <text>
        <r>
          <rPr>
            <b/>
            <sz val="9"/>
            <color indexed="81"/>
            <rFont val="Tahoma"/>
            <family val="2"/>
            <charset val="204"/>
          </rPr>
          <t>Сумма, которую Вы уже сейчас имеете для инвестирования</t>
        </r>
      </text>
    </comment>
    <comment ref="C13" authorId="0" shapeId="0" xr:uid="{C27439BC-FF96-4361-8FDE-AD87AD38C2E9}">
      <text>
        <r>
          <rPr>
            <b/>
            <sz val="9"/>
            <color indexed="81"/>
            <rFont val="Tahoma"/>
            <family val="2"/>
            <charset val="204"/>
          </rPr>
          <t>Сумма, которую Вы сможете вносить постоянно. Ниже укажите регулярность пополнений</t>
        </r>
      </text>
    </comment>
    <comment ref="D23" authorId="0" shapeId="0" xr:uid="{F4CF09CC-44D1-470C-BB6E-EE6E114FB4FB}">
      <text>
        <r>
          <rPr>
            <b/>
            <sz val="9"/>
            <color indexed="81"/>
            <rFont val="Tahoma"/>
            <family val="2"/>
            <charset val="204"/>
          </rPr>
          <t>Сумма, которую Вы планируете выделить на вклад/валюту из всей суммы цели</t>
        </r>
      </text>
    </comment>
    <comment ref="G23" authorId="0" shapeId="0" xr:uid="{2F5B1014-2376-4D0D-BFBF-4151307E177D}">
      <text>
        <r>
          <rPr>
            <b/>
            <sz val="9"/>
            <color indexed="81"/>
            <rFont val="Tahoma"/>
            <family val="2"/>
            <charset val="204"/>
          </rPr>
          <t>Та сумма, которую уже сейчас вы готовы держать на вкладе/в валюте</t>
        </r>
      </text>
    </comment>
    <comment ref="E29" authorId="0" shapeId="0" xr:uid="{A8F09D29-12DC-4072-BF4D-142FD8D357CC}">
      <text>
        <r>
          <rPr>
            <b/>
            <sz val="9"/>
            <color indexed="81"/>
            <rFont val="Tahoma"/>
            <family val="2"/>
            <charset val="204"/>
          </rPr>
          <t>Количество, на которое Вы выделите часть от всей суммы цели</t>
        </r>
      </text>
    </comment>
    <comment ref="I29" authorId="0" shapeId="0" xr:uid="{929B363B-029D-4F8C-A56A-C1C8377BE1FE}">
      <text>
        <r>
          <rPr>
            <b/>
            <sz val="9"/>
            <color indexed="81"/>
            <rFont val="Tahoma"/>
            <family val="2"/>
            <charset val="204"/>
          </rPr>
          <t>Количество актива, которое Вы хотите взять уже сейчас, на ту сумму, которая у вас уже есть. Если не будете брать актив сразу - напишите 0 (ноль)</t>
        </r>
      </text>
    </comment>
    <comment ref="E37" authorId="0" shapeId="0" xr:uid="{2DA08E00-9B13-4264-B085-E1EB83B4128B}">
      <text>
        <r>
          <rPr>
            <b/>
            <sz val="9"/>
            <color indexed="81"/>
            <rFont val="Tahoma"/>
            <family val="2"/>
            <charset val="204"/>
          </rPr>
          <t>Количество, на которое Вы выделите часть от всей суммы цели</t>
        </r>
      </text>
    </comment>
    <comment ref="I37" authorId="0" shapeId="0" xr:uid="{7E4429E3-93AF-4255-8D99-F67878C66536}">
      <text>
        <r>
          <rPr>
            <b/>
            <sz val="9"/>
            <color indexed="81"/>
            <rFont val="Tahoma"/>
            <family val="2"/>
            <charset val="204"/>
          </rPr>
          <t>Количество актива, которое Вы хотите взять уже сейчас, на ту сумму, которая у вас уже есть</t>
        </r>
      </text>
    </comment>
    <comment ref="A38" authorId="0" shapeId="0" xr:uid="{21E89E2B-3CE6-4E9C-B7E7-471005D6D898}">
      <text>
        <r>
          <rPr>
            <b/>
            <sz val="9"/>
            <color indexed="81"/>
            <rFont val="Tahoma"/>
            <family val="2"/>
            <charset val="204"/>
          </rPr>
          <t>ВДО - очень рискованная стратегия. Подробно про ВДО - в уроке 3.2</t>
        </r>
      </text>
    </comment>
    <comment ref="A39" authorId="0" shapeId="0" xr:uid="{73D7D075-52E0-48F9-878D-F80E477ED1C5}">
      <text>
        <r>
          <rPr>
            <b/>
            <sz val="9"/>
            <color indexed="81"/>
            <rFont val="Tahoma"/>
            <family val="2"/>
            <charset val="204"/>
          </rPr>
          <t>ВДО - очень рискованная стратегия. Подробно про ВДО - в уроке 3.2</t>
        </r>
      </text>
    </comment>
    <comment ref="A40" authorId="0" shapeId="0" xr:uid="{DD467715-CBC8-4ADF-8C17-1E85A575386D}">
      <text>
        <r>
          <rPr>
            <b/>
            <sz val="9"/>
            <color indexed="81"/>
            <rFont val="Tahoma"/>
            <family val="2"/>
            <charset val="204"/>
          </rPr>
          <t>ВДО - очень рискованная стратегия. Подробно про ВДО - в уроке 3.2</t>
        </r>
      </text>
    </comment>
    <comment ref="A41" authorId="0" shapeId="0" xr:uid="{CA394A1A-E9B0-4462-BC42-B8F03A2A9555}">
      <text>
        <r>
          <rPr>
            <b/>
            <sz val="9"/>
            <color indexed="81"/>
            <rFont val="Tahoma"/>
            <family val="2"/>
            <charset val="204"/>
          </rPr>
          <t>ВДО - очень рискованная стратегия. Подробно про ВДО - в уроке 3.2</t>
        </r>
      </text>
    </comment>
    <comment ref="A42" authorId="0" shapeId="0" xr:uid="{F6FBCE6C-CB3C-4532-BEAC-6B09E0C899FC}">
      <text>
        <r>
          <rPr>
            <b/>
            <sz val="9"/>
            <color indexed="81"/>
            <rFont val="Tahoma"/>
            <family val="2"/>
            <charset val="204"/>
          </rPr>
          <t>ВДО - очень рискованная стратегия. Подробно про ВДО - в уроке 3.2</t>
        </r>
      </text>
    </comment>
    <comment ref="A43" authorId="0" shapeId="0" xr:uid="{7138A1B5-9019-4301-81E9-D443FAEE4A49}">
      <text>
        <r>
          <rPr>
            <b/>
            <sz val="9"/>
            <color indexed="81"/>
            <rFont val="Tahoma"/>
            <family val="2"/>
            <charset val="204"/>
          </rPr>
          <t>ВДО - очень рискованная стратегия. Подробно про ВДО - в уроке 3.2</t>
        </r>
      </text>
    </comment>
    <comment ref="A44" authorId="0" shapeId="0" xr:uid="{B0943983-5C33-423E-9705-2A740DA750DD}">
      <text>
        <r>
          <rPr>
            <b/>
            <sz val="9"/>
            <color indexed="81"/>
            <rFont val="Tahoma"/>
            <family val="2"/>
            <charset val="204"/>
          </rPr>
          <t>ВДО - очень рискованная стратегия. Подробно про ВДО - в уроке 3.2</t>
        </r>
      </text>
    </comment>
    <comment ref="A45" authorId="0" shapeId="0" xr:uid="{42668298-1E56-4E7B-9968-50A94F7C207C}">
      <text>
        <r>
          <rPr>
            <b/>
            <sz val="9"/>
            <color indexed="81"/>
            <rFont val="Tahoma"/>
            <family val="2"/>
            <charset val="204"/>
          </rPr>
          <t>ВДО - очень рискованная стратегия. Подробно про ВДО - в уроке 3.2</t>
        </r>
      </text>
    </comment>
    <comment ref="A46" authorId="0" shapeId="0" xr:uid="{3C17B2EF-0040-4E85-8690-86D4980794DD}">
      <text>
        <r>
          <rPr>
            <b/>
            <sz val="9"/>
            <color indexed="81"/>
            <rFont val="Tahoma"/>
            <family val="2"/>
            <charset val="204"/>
          </rPr>
          <t>ВДО - очень рискованная стратегия. Подробно про ВДО - в уроке 3.2</t>
        </r>
      </text>
    </comment>
    <comment ref="A47" authorId="0" shapeId="0" xr:uid="{0CAAA55B-F9C6-4203-B660-1EEFD8E1B7B0}">
      <text>
        <r>
          <rPr>
            <b/>
            <sz val="9"/>
            <color indexed="81"/>
            <rFont val="Tahoma"/>
            <family val="2"/>
            <charset val="204"/>
          </rPr>
          <t>ВДО - очень рискованная стратегия. Подробно про ВДО - в уроке 3.2</t>
        </r>
      </text>
    </comment>
    <comment ref="A48" authorId="0" shapeId="0" xr:uid="{823EBBE8-4337-449D-AC47-5EFD71720343}">
      <text>
        <r>
          <rPr>
            <b/>
            <sz val="9"/>
            <color indexed="81"/>
            <rFont val="Tahoma"/>
            <family val="2"/>
            <charset val="204"/>
          </rPr>
          <t>ВДО - очень рискованная стратегия. Подробно про ВДО - в уроке 3.2</t>
        </r>
      </text>
    </comment>
    <comment ref="E50" authorId="0" shapeId="0" xr:uid="{ADCAA272-2E67-4194-A677-E81DA2FE8833}">
      <text>
        <r>
          <rPr>
            <b/>
            <sz val="9"/>
            <color indexed="81"/>
            <rFont val="Tahoma"/>
            <family val="2"/>
            <charset val="204"/>
          </rPr>
          <t>Количество, на которое Вы выделите часть от всей суммы цели</t>
        </r>
      </text>
    </comment>
    <comment ref="I50" authorId="0" shapeId="0" xr:uid="{FAF51078-F76C-44EB-823F-84310C8BC454}">
      <text>
        <r>
          <rPr>
            <b/>
            <sz val="9"/>
            <color indexed="81"/>
            <rFont val="Tahoma"/>
            <family val="2"/>
            <charset val="204"/>
          </rPr>
          <t>Количество актива, которое Вы хотите взять уже сейчас, на ту сумму, которая у вас уже есть</t>
        </r>
      </text>
    </comment>
    <comment ref="E59" authorId="0" shapeId="0" xr:uid="{D56CED23-9EE2-45CB-8871-55ED77ED894D}">
      <text>
        <r>
          <rPr>
            <b/>
            <sz val="9"/>
            <color indexed="81"/>
            <rFont val="Tahoma"/>
            <family val="2"/>
            <charset val="204"/>
          </rPr>
          <t>Количество, на которое Вы выделите часть от всей суммы цели</t>
        </r>
      </text>
    </comment>
    <comment ref="I59" authorId="0" shapeId="0" xr:uid="{4D23F339-95AF-4EA3-8F2E-A3F56236A320}">
      <text>
        <r>
          <rPr>
            <b/>
            <sz val="9"/>
            <color indexed="81"/>
            <rFont val="Tahoma"/>
            <family val="2"/>
            <charset val="204"/>
          </rPr>
          <t>Количество актива, которое Вы хотите взять уже сейчас, на ту сумму, которая у вас уже есть</t>
        </r>
      </text>
    </comment>
    <comment ref="A61" authorId="0" shapeId="0" xr:uid="{D6D03E74-3354-4EB7-A3D2-93E524FF62E3}">
      <text>
        <r>
          <rPr>
            <b/>
            <sz val="9"/>
            <color indexed="81"/>
            <rFont val="Tahoma"/>
            <family val="2"/>
            <charset val="204"/>
          </rPr>
          <t>Вы можете вводить в эти ячейки отдельные акции сектора или фонды, в составе которых только акции этого сектора</t>
        </r>
      </text>
    </comment>
    <comment ref="A67" authorId="0" shapeId="0" xr:uid="{D87BF9B1-B2D7-48ED-95E0-7D6ADEBB820A}">
      <text>
        <r>
          <rPr>
            <b/>
            <sz val="9"/>
            <color indexed="81"/>
            <rFont val="Tahoma"/>
            <family val="2"/>
            <charset val="204"/>
          </rPr>
          <t>Вы можете вводить в эти ячейки отдельные акции сектора или фонды, в составе которых только акции этого сектора</t>
        </r>
      </text>
    </comment>
    <comment ref="A73" authorId="0" shapeId="0" xr:uid="{6FED4BC7-60CA-49B6-84E2-FBDC3B7A089B}">
      <text>
        <r>
          <rPr>
            <b/>
            <sz val="9"/>
            <color indexed="81"/>
            <rFont val="Tahoma"/>
            <family val="2"/>
            <charset val="204"/>
          </rPr>
          <t>Вы можете вводить в эти ячейки отдельные акции сектора или фонды, в составе которых только акции этого сектора</t>
        </r>
      </text>
    </comment>
    <comment ref="A79" authorId="0" shapeId="0" xr:uid="{66AA7B7F-2ED5-46AA-9F52-3D414529F9B1}">
      <text>
        <r>
          <rPr>
            <b/>
            <sz val="9"/>
            <color indexed="81"/>
            <rFont val="Tahoma"/>
            <family val="2"/>
            <charset val="204"/>
          </rPr>
          <t>Вы можете вводить в эти ячейки отдельные акции сектора или фонды, в составе которых только акции этого сектора</t>
        </r>
      </text>
    </comment>
    <comment ref="A85" authorId="0" shapeId="0" xr:uid="{7B957D79-29C9-4333-A105-208D8A04E4D5}">
      <text>
        <r>
          <rPr>
            <b/>
            <sz val="9"/>
            <color indexed="81"/>
            <rFont val="Tahoma"/>
            <family val="2"/>
            <charset val="204"/>
          </rPr>
          <t>Вы можете вводить в эти ячейки отдельные акции сектора или фонды, в составе которых только акции этого сектора</t>
        </r>
      </text>
    </comment>
    <comment ref="A91" authorId="0" shapeId="0" xr:uid="{4703E488-E570-494B-85EF-DAC56C049151}">
      <text>
        <r>
          <rPr>
            <b/>
            <sz val="9"/>
            <color indexed="81"/>
            <rFont val="Tahoma"/>
            <family val="2"/>
            <charset val="204"/>
          </rPr>
          <t>Вы можете вводить в эти ячейки отдельные акции сектора или фонды, в составе которых только акции этого сектора</t>
        </r>
      </text>
    </comment>
    <comment ref="A97" authorId="0" shapeId="0" xr:uid="{93F6B5D9-A01C-49B6-A73C-B3DB0A28F234}">
      <text>
        <r>
          <rPr>
            <b/>
            <sz val="9"/>
            <color indexed="81"/>
            <rFont val="Tahoma"/>
            <family val="2"/>
            <charset val="204"/>
          </rPr>
          <t>Вы можете вводить в эти ячейки отдельные акции сектора или фонды, в составе которых только акции этого сектора</t>
        </r>
      </text>
    </comment>
    <comment ref="A103" authorId="0" shapeId="0" xr:uid="{FE368B5F-F2DD-4806-88B7-520EBD51BC74}">
      <text>
        <r>
          <rPr>
            <b/>
            <sz val="9"/>
            <color indexed="81"/>
            <rFont val="Tahoma"/>
            <family val="2"/>
            <charset val="204"/>
          </rPr>
          <t>Вы можете вводить в эти ячейки отдельные акции сектора или фонды, в составе которых только акции этого сектора</t>
        </r>
      </text>
    </comment>
    <comment ref="A109" authorId="0" shapeId="0" xr:uid="{483FFAE8-4366-4D1A-A7EA-A7330337B65B}">
      <text>
        <r>
          <rPr>
            <b/>
            <sz val="9"/>
            <color indexed="81"/>
            <rFont val="Tahoma"/>
            <family val="2"/>
            <charset val="204"/>
          </rPr>
          <t>Вы можете вводить в эти ячейки отдельные акции сектора или фонды, в составе которых только акции этого сектора</t>
        </r>
      </text>
    </comment>
    <comment ref="A115" authorId="0" shapeId="0" xr:uid="{9EE92CB8-B012-493D-804B-7F5071C80914}">
      <text>
        <r>
          <rPr>
            <b/>
            <sz val="9"/>
            <color indexed="81"/>
            <rFont val="Tahoma"/>
            <family val="2"/>
            <charset val="204"/>
          </rPr>
          <t>Вы можете вводить в эти ячейки отдельные акции сектора или фонды, в составе которых только акции этого сектора</t>
        </r>
      </text>
    </comment>
    <comment ref="A121" authorId="0" shapeId="0" xr:uid="{741DF2E4-3BC4-43C2-A035-94414753AD5B}">
      <text>
        <r>
          <rPr>
            <b/>
            <sz val="9"/>
            <color indexed="81"/>
            <rFont val="Tahoma"/>
            <family val="2"/>
            <charset val="204"/>
          </rPr>
          <t>Вы можете вводить в эти ячейки отдельные акции сектора или фонды, в составе которых только акции этого сектора</t>
        </r>
      </text>
    </comment>
    <comment ref="E127" authorId="0" shapeId="0" xr:uid="{2064A53C-7BCA-4219-BA7A-474607AC230F}">
      <text>
        <r>
          <rPr>
            <b/>
            <sz val="9"/>
            <color indexed="81"/>
            <rFont val="Tahoma"/>
            <family val="2"/>
            <charset val="204"/>
          </rPr>
          <t>Количество, на которое Вы выделите часть от всей суммы цели</t>
        </r>
      </text>
    </comment>
    <comment ref="I127" authorId="0" shapeId="0" xr:uid="{E6944A31-80C7-407C-8A6D-C89CFC50CE31}">
      <text>
        <r>
          <rPr>
            <b/>
            <sz val="9"/>
            <color indexed="81"/>
            <rFont val="Tahoma"/>
            <family val="2"/>
            <charset val="204"/>
          </rPr>
          <t>Количество актива, которое Вы хотите взять уже сейчас, на ту сумму, которая у вас уже есть. Если не будете брать актив сразу - напишите 0 (ноль)</t>
        </r>
      </text>
    </comment>
    <comment ref="A128" authorId="0" shapeId="0" xr:uid="{F455E9A0-7EF1-42F2-88B6-C5C68AA5C988}">
      <text>
        <r>
          <rPr>
            <b/>
            <sz val="9"/>
            <color indexed="81"/>
            <rFont val="Tahoma"/>
            <family val="2"/>
            <charset val="204"/>
          </rPr>
          <t>В этих ячейках можно ввести фонды на акции, которые относятся сразу к нескольким отраслям</t>
        </r>
      </text>
    </comment>
    <comment ref="E137" authorId="0" shapeId="0" xr:uid="{8147B128-7C1B-466B-A861-7E1907AC0A6B}">
      <text>
        <r>
          <rPr>
            <b/>
            <sz val="9"/>
            <color indexed="81"/>
            <rFont val="Tahoma"/>
            <family val="2"/>
            <charset val="204"/>
          </rPr>
          <t>Количество, на которое Вы выделите часть от всей суммы цели</t>
        </r>
      </text>
    </comment>
    <comment ref="I137" authorId="0" shapeId="0" xr:uid="{14D5175D-5A07-4675-A946-97D61A9E2A72}">
      <text>
        <r>
          <rPr>
            <b/>
            <sz val="9"/>
            <color indexed="81"/>
            <rFont val="Tahoma"/>
            <family val="2"/>
            <charset val="204"/>
          </rPr>
          <t>Количество актива, которое Вы хотите взять уже сейчас, на ту сумму, которая у вас уже есть. Если не будете брать актив сразу - напишите 0 (ноль)</t>
        </r>
      </text>
    </comment>
    <comment ref="E143" authorId="0" shapeId="0" xr:uid="{71FDB200-7300-4871-992C-D1BB2AC59960}">
      <text>
        <r>
          <rPr>
            <b/>
            <sz val="9"/>
            <color indexed="81"/>
            <rFont val="Tahoma"/>
            <family val="2"/>
            <charset val="204"/>
          </rPr>
          <t>Количество, на которое Вы выделите часть от всей суммы цели</t>
        </r>
      </text>
    </comment>
    <comment ref="I143" authorId="0" shapeId="0" xr:uid="{7D56B53E-A5C8-4AC1-BD53-5024F1D0F641}">
      <text>
        <r>
          <rPr>
            <b/>
            <sz val="9"/>
            <color indexed="81"/>
            <rFont val="Tahoma"/>
            <family val="2"/>
            <charset val="204"/>
          </rPr>
          <t>Количество актива, которое Вы хотите взять уже сейчас, на ту сумму, которая у вас уже есть. Если не будете брать актив сразу - напишите 0 (ноль)</t>
        </r>
      </text>
    </comment>
    <comment ref="E149" authorId="0" shapeId="0" xr:uid="{6892C9E3-41E0-42BC-89BC-E91BC3F92492}">
      <text>
        <r>
          <rPr>
            <b/>
            <sz val="9"/>
            <color indexed="81"/>
            <rFont val="Tahoma"/>
            <family val="2"/>
            <charset val="204"/>
          </rPr>
          <t>Количество, на которое Вы выделите часть от всей суммы цели</t>
        </r>
      </text>
    </comment>
    <comment ref="I149" authorId="0" shapeId="0" xr:uid="{41E67EBD-3BC5-4B76-A5E9-B1CD869D1020}">
      <text>
        <r>
          <rPr>
            <b/>
            <sz val="9"/>
            <color indexed="81"/>
            <rFont val="Tahoma"/>
            <family val="2"/>
            <charset val="204"/>
          </rPr>
          <t>Количество актива, которое Вы хотите взять уже сейчас, на ту сумму, которая у вас уже есть. Если не будете брать актив сразу - напишите 0 (ноль)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chent</author>
  </authors>
  <commentList>
    <comment ref="C319" authorId="0" shapeId="0" xr:uid="{45BC404E-CF57-4EA5-907D-10EFC9B58EB6}">
      <text>
        <r>
          <rPr>
            <sz val="9"/>
            <color indexed="81"/>
            <rFont val="Tahoma"/>
            <family val="2"/>
            <charset val="204"/>
          </rPr>
          <t>Периодичность пополнений</t>
        </r>
      </text>
    </comment>
  </commentList>
</comments>
</file>

<file path=xl/sharedStrings.xml><?xml version="1.0" encoding="utf-8"?>
<sst xmlns="http://schemas.openxmlformats.org/spreadsheetml/2006/main" count="242" uniqueCount="151">
  <si>
    <t>ФИО:</t>
  </si>
  <si>
    <t>Цель по SMART</t>
  </si>
  <si>
    <t xml:space="preserve">Срок инвестирования (кол-во лет):     </t>
  </si>
  <si>
    <t xml:space="preserve">Стартовый капитал (руб): </t>
  </si>
  <si>
    <t>Сумма периодических пополнений</t>
  </si>
  <si>
    <t>Периодичность пополнений</t>
  </si>
  <si>
    <t>Риск профиль:</t>
  </si>
  <si>
    <t>ежемесячно</t>
  </si>
  <si>
    <t>осторожный</t>
  </si>
  <si>
    <t>ежеквартально</t>
  </si>
  <si>
    <t>консервативный</t>
  </si>
  <si>
    <t>раз в полгода</t>
  </si>
  <si>
    <t>умеренный</t>
  </si>
  <si>
    <t>ежегодно</t>
  </si>
  <si>
    <t>агрессивный</t>
  </si>
  <si>
    <t>Облигации</t>
  </si>
  <si>
    <t>Нефтегазовый сектор</t>
  </si>
  <si>
    <t>Сектор электроэнергетики</t>
  </si>
  <si>
    <t>Финансовый сектор</t>
  </si>
  <si>
    <t>Сектор телекоммуникаций</t>
  </si>
  <si>
    <t>Химический сектор</t>
  </si>
  <si>
    <t>Строительный сектор</t>
  </si>
  <si>
    <t>Потребительский сектор</t>
  </si>
  <si>
    <t>Транспортный сектор</t>
  </si>
  <si>
    <t>ETF и БПИФ на облигации</t>
  </si>
  <si>
    <t>Ядро портфеля</t>
  </si>
  <si>
    <t>Тактические идеи</t>
  </si>
  <si>
    <t>Тинькофф Золото</t>
  </si>
  <si>
    <t>ВТБ Золото</t>
  </si>
  <si>
    <t>да</t>
  </si>
  <si>
    <t>нет</t>
  </si>
  <si>
    <t>Являетесь ли Вы или Ваш супруг/супруга госслужащим?</t>
  </si>
  <si>
    <t>Итого ядро портфеля</t>
  </si>
  <si>
    <t>Итого тактика</t>
  </si>
  <si>
    <t>Итого консервативная часть</t>
  </si>
  <si>
    <t>Итого рисковая часть</t>
  </si>
  <si>
    <t xml:space="preserve">Итого защитная часть </t>
  </si>
  <si>
    <t>ISIN</t>
  </si>
  <si>
    <t>Рыночная цена (руб)</t>
  </si>
  <si>
    <t>Доля в ядре</t>
  </si>
  <si>
    <t>Вклад в рублях</t>
  </si>
  <si>
    <t>Вклад в долларах</t>
  </si>
  <si>
    <t>Вклад в евро</t>
  </si>
  <si>
    <t>Накопительный счёт в рублях</t>
  </si>
  <si>
    <t>ВДО</t>
  </si>
  <si>
    <t>Тикер</t>
  </si>
  <si>
    <t>Надёжные облигации</t>
  </si>
  <si>
    <t>Дата погашения</t>
  </si>
  <si>
    <t>Лотность (шт в 1 лоте)</t>
  </si>
  <si>
    <t>Точка входа (руб)</t>
  </si>
  <si>
    <t>ISIN/Тикер</t>
  </si>
  <si>
    <t>Портфель составлен на сумму</t>
  </si>
  <si>
    <t>ОМС</t>
  </si>
  <si>
    <t>FinEx Gold</t>
  </si>
  <si>
    <t>Доля в тактике</t>
  </si>
  <si>
    <t>Фонды смешанных активов</t>
  </si>
  <si>
    <t>Тинькофф Стратегия вечного портфеля RUB</t>
  </si>
  <si>
    <t>Тинькофф Стратегия вечного портфеля USD</t>
  </si>
  <si>
    <t>Тинькофф Стратегия вечного портфеля EUR</t>
  </si>
  <si>
    <t>Открытие Всепогодный</t>
  </si>
  <si>
    <t>ядро</t>
  </si>
  <si>
    <t>тактика</t>
  </si>
  <si>
    <t>Распределение стратегии</t>
  </si>
  <si>
    <t>консервативная часть</t>
  </si>
  <si>
    <t>рисковая часть</t>
  </si>
  <si>
    <t>Классы активов в ядре</t>
  </si>
  <si>
    <t>защитная часть</t>
  </si>
  <si>
    <t>Стартовый капитал</t>
  </si>
  <si>
    <t>Портфель на всю сумму</t>
  </si>
  <si>
    <t>Портфель на стартовый капитал</t>
  </si>
  <si>
    <t>Сумма активов</t>
  </si>
  <si>
    <t>Активы для стартового капитала выбраны на сумму</t>
  </si>
  <si>
    <t>Причины выбора, условия выхода</t>
  </si>
  <si>
    <t>Причины выбора и комментарии</t>
  </si>
  <si>
    <t>Консервативная часть: облигации, вклады, фонды на облигации</t>
  </si>
  <si>
    <t>Сегодняшняя дата</t>
  </si>
  <si>
    <t>Итог портфельного инвестирования</t>
  </si>
  <si>
    <t>Срок инвестирования (кол-во лет)</t>
  </si>
  <si>
    <t>Ставка доходности</t>
  </si>
  <si>
    <t>Сумма пополнений</t>
  </si>
  <si>
    <t>Сумма пополнений за год</t>
  </si>
  <si>
    <t>в год</t>
  </si>
  <si>
    <t>Доля тактики</t>
  </si>
  <si>
    <t>В ПОМОЩЬ ЭКСПЕРТУ</t>
  </si>
  <si>
    <t xml:space="preserve">Выводы примерные, они даны, чтобы вы не упустили важные детали. Проверяйте все выводы дополнительно! </t>
  </si>
  <si>
    <t>Конечная сумма цели (FV) (руб)</t>
  </si>
  <si>
    <t>Если цель - пассивный доход</t>
  </si>
  <si>
    <t>Название</t>
  </si>
  <si>
    <t>ЕСЛИ СРОК 1 ГОД и МЕНЕЕ - НЕКОРРЕКТНО СЧИТАЕТ!</t>
  </si>
  <si>
    <t>СПИСОК АКЦИЙ</t>
  </si>
  <si>
    <t>Сумма ежемесячного пассивного дохода исходя из наших расчётов</t>
  </si>
  <si>
    <t>IT-сектор</t>
  </si>
  <si>
    <t>Налоговое резидентство (страна)</t>
  </si>
  <si>
    <t>Гражданство (страна)</t>
  </si>
  <si>
    <t>Сумма желаемого пассивного дохода (если цель -пассивный доход)</t>
  </si>
  <si>
    <t>Cash в долларах</t>
  </si>
  <si>
    <t>Cash в евро</t>
  </si>
  <si>
    <t>Номер чата</t>
  </si>
  <si>
    <t>Номер телефона</t>
  </si>
  <si>
    <t>E-mail</t>
  </si>
  <si>
    <t>ETF и БПИФ на акции широкого рынка (не отраслевые)</t>
  </si>
  <si>
    <t>Металлургический сектор</t>
  </si>
  <si>
    <t>АТОН-Серебро</t>
  </si>
  <si>
    <t>Точки входа, руб (по желанию)</t>
  </si>
  <si>
    <t xml:space="preserve">Точки входа, руб </t>
  </si>
  <si>
    <t>Сумма ежемесячного пассивного дохода, указанная студентом</t>
  </si>
  <si>
    <t>Краткосрочные</t>
  </si>
  <si>
    <t>Долгосрочные</t>
  </si>
  <si>
    <t>НАДЁЖНЫЕ</t>
  </si>
  <si>
    <t>Акции и отраслевые ETF/БПИФ</t>
  </si>
  <si>
    <t>Альтернативные инвестиции</t>
  </si>
  <si>
    <t>Проверено</t>
  </si>
  <si>
    <t>да/нет</t>
  </si>
  <si>
    <t>Эксперт</t>
  </si>
  <si>
    <t>ФИО</t>
  </si>
  <si>
    <t>Сколько лотов возьмёте для всего портфеля, шт</t>
  </si>
  <si>
    <t>Сколько сейчас вложите в валюту/внесете на вклад</t>
  </si>
  <si>
    <t>Какую сумму будете держать на вкладе/в валюте для всего портфеля (руб)</t>
  </si>
  <si>
    <t>Сумма актива на имеющуюся сейчас сумму денег</t>
  </si>
  <si>
    <t>Сколько лотов купите сейчас, шт</t>
  </si>
  <si>
    <t>Сумма актива для всего портфеля, руб</t>
  </si>
  <si>
    <t>Сколько лотов планируется брать для всего портфеля, шт</t>
  </si>
  <si>
    <t>Рисковая часть: акции, фонды на акции</t>
  </si>
  <si>
    <t>Надёжные</t>
  </si>
  <si>
    <t>Срок до погашения</t>
  </si>
  <si>
    <t>Тип</t>
  </si>
  <si>
    <t>Сумма</t>
  </si>
  <si>
    <t>Соотношение</t>
  </si>
  <si>
    <t>Соответствие сроку</t>
  </si>
  <si>
    <t>Вклады, валютные счета, cash</t>
  </si>
  <si>
    <t>Капитал, необходимый для получения такого дохода равен</t>
  </si>
  <si>
    <t>Стоимость с учётом инфляции</t>
  </si>
  <si>
    <t>Введите текущую стоимость</t>
  </si>
  <si>
    <t>Срок в годах</t>
  </si>
  <si>
    <t>Введите ставку инфляции среднегодовую</t>
  </si>
  <si>
    <t>Конечная стоимость равна</t>
  </si>
  <si>
    <t>Конечная стоимость цели</t>
  </si>
  <si>
    <t>Срок (кол-во лет)</t>
  </si>
  <si>
    <t>Суммы ежегодных и ежемесячных пополнений</t>
  </si>
  <si>
    <t>Среднегодовая ставка доходности</t>
  </si>
  <si>
    <t>Сумма ежегодных пополнений равна</t>
  </si>
  <si>
    <t>Сумма ежемесячных пополнений</t>
  </si>
  <si>
    <t>Желаемый пассивный доход в месяц в текущей стоимости</t>
  </si>
  <si>
    <t>Если Вы указали ПД в текущей стоимости, то для получения равнозначного пассивного дохода в будущем Вам понадобится ежемесячно пополнять портфель на сумму</t>
  </si>
  <si>
    <t>Если ПД в текущей стоимости</t>
  </si>
  <si>
    <t>Если ПД в будущей стоимости</t>
  </si>
  <si>
    <t>Если Вы указали ПД в бущуей стоимости, то Вам необходимо ежемесячно пополнять портфель на сумму</t>
  </si>
  <si>
    <t>В конце срока инвестирования c учётом указанных периодических пополнений и стратового капитала у вас будет сумма, примерно равная</t>
  </si>
  <si>
    <t>разность между указанной студентом суммой и расчётной</t>
  </si>
  <si>
    <t>REIT Corp</t>
  </si>
  <si>
    <t>Сектор золотодобытчиков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</si>
</sst>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Roboto"/>
      <charset val="204"/>
    </font>
    <font>
      <b/>
      <sz val="9"/>
      <color indexed="81"/>
      <name val="Tahoma"/>
      <family val="2"/>
      <charset val="204"/>
    </font>
    <font>
      <sz val="12"/>
      <color theme="1"/>
      <name val="Roboto Black"/>
      <charset val="204"/>
    </font>
    <font>
      <sz val="10"/>
      <color theme="1"/>
      <name val="Roboto Black"/>
      <charset val="204"/>
    </font>
    <font>
      <sz val="10"/>
      <color theme="1"/>
      <name val="Roboto Medium"/>
      <charset val="204"/>
    </font>
    <font>
      <sz val="10"/>
      <color rgb="FFF5D23D"/>
      <name val="Roboto"/>
      <charset val="204"/>
    </font>
    <font>
      <sz val="12"/>
      <color rgb="FF072C59"/>
      <name val="Roboto Black"/>
      <charset val="204"/>
    </font>
    <font>
      <sz val="10"/>
      <color rgb="FFF5D23D"/>
      <name val="Roboto Medium"/>
      <charset val="204"/>
    </font>
    <font>
      <sz val="12"/>
      <color rgb="FFF5D23D"/>
      <name val="Roboto Medium"/>
      <charset val="204"/>
    </font>
    <font>
      <sz val="12"/>
      <color rgb="FFF6C204"/>
      <name val="Roboto Medium"/>
      <charset val="204"/>
    </font>
    <font>
      <u/>
      <sz val="11"/>
      <color theme="10"/>
      <name val="Calibri"/>
      <family val="2"/>
      <scheme val="minor"/>
    </font>
    <font>
      <sz val="11"/>
      <color theme="1"/>
      <name val="Roboto Medium"/>
      <charset val="204"/>
    </font>
    <font>
      <sz val="9"/>
      <color indexed="81"/>
      <name val="Tahoma"/>
      <family val="2"/>
      <charset val="204"/>
    </font>
    <font>
      <sz val="10"/>
      <color theme="0"/>
      <name val="Roboto"/>
      <charset val="204"/>
    </font>
    <font>
      <sz val="10"/>
      <color theme="0"/>
      <name val="Roboto Medium"/>
      <charset val="204"/>
    </font>
    <font>
      <sz val="10"/>
      <name val="Roboto Medium"/>
      <charset val="204"/>
    </font>
    <font>
      <sz val="10"/>
      <name val="Roboto"/>
      <charset val="204"/>
    </font>
    <font>
      <sz val="12"/>
      <color theme="0"/>
      <name val="Roboto Medium"/>
      <charset val="204"/>
    </font>
    <font>
      <sz val="10"/>
      <color rgb="FFFF0000"/>
      <name val="Roboto"/>
      <charset val="204"/>
    </font>
    <font>
      <b/>
      <sz val="14"/>
      <color theme="1"/>
      <name val="Roboto"/>
      <charset val="204"/>
    </font>
    <font>
      <sz val="12"/>
      <color theme="1"/>
      <name val="Roboto Medium"/>
      <charset val="204"/>
    </font>
    <font>
      <sz val="14"/>
      <color theme="1"/>
      <name val="Roboto"/>
      <charset val="204"/>
    </font>
    <font>
      <sz val="12"/>
      <color theme="1"/>
      <name val="Roboto"/>
      <charset val="204"/>
    </font>
    <font>
      <b/>
      <sz val="10"/>
      <color theme="1"/>
      <name val="Roboto"/>
      <charset val="204"/>
    </font>
    <font>
      <sz val="11"/>
      <color rgb="FFFECE00"/>
      <name val="Roboto Medium"/>
      <charset val="204"/>
    </font>
    <font>
      <b/>
      <sz val="16"/>
      <color theme="1"/>
      <name val="Roboto"/>
      <charset val="204"/>
    </font>
    <font>
      <b/>
      <sz val="11"/>
      <color rgb="FFFF0000"/>
      <name val="Roboto"/>
      <charset val="204"/>
    </font>
  </fonts>
  <fills count="8">
    <fill>
      <patternFill patternType="none"/>
    </fill>
    <fill>
      <patternFill patternType="gray125"/>
    </fill>
    <fill>
      <patternFill patternType="solid">
        <fgColor rgb="FF072C59"/>
        <bgColor indexed="64"/>
      </patternFill>
    </fill>
    <fill>
      <patternFill patternType="solid">
        <fgColor rgb="FFF5D23D"/>
        <bgColor indexed="64"/>
      </patternFill>
    </fill>
    <fill>
      <patternFill patternType="solid">
        <fgColor rgb="FFF6C204"/>
        <bgColor indexed="64"/>
      </patternFill>
    </fill>
    <fill>
      <patternFill patternType="solid">
        <fgColor rgb="FF1E4464"/>
        <bgColor indexed="64"/>
      </patternFill>
    </fill>
    <fill>
      <patternFill patternType="solid">
        <fgColor rgb="FFFCEEAA"/>
        <bgColor indexed="64"/>
      </patternFill>
    </fill>
    <fill>
      <patternFill patternType="solid">
        <fgColor rgb="FF103A5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1C385A"/>
      </left>
      <right style="thin">
        <color indexed="64"/>
      </right>
      <top style="medium">
        <color rgb="FF1C385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1C385A"/>
      </top>
      <bottom style="thin">
        <color indexed="64"/>
      </bottom>
      <diagonal/>
    </border>
    <border>
      <left style="thin">
        <color indexed="64"/>
      </left>
      <right/>
      <top style="medium">
        <color rgb="FF1C385A"/>
      </top>
      <bottom style="thin">
        <color indexed="64"/>
      </bottom>
      <diagonal/>
    </border>
    <border>
      <left/>
      <right/>
      <top style="medium">
        <color rgb="FF1C385A"/>
      </top>
      <bottom style="thin">
        <color indexed="64"/>
      </bottom>
      <diagonal/>
    </border>
    <border>
      <left/>
      <right style="medium">
        <color rgb="FF1C385A"/>
      </right>
      <top style="medium">
        <color rgb="FF1C385A"/>
      </top>
      <bottom style="thin">
        <color indexed="64"/>
      </bottom>
      <diagonal/>
    </border>
    <border>
      <left style="medium">
        <color rgb="FF1C385A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1C385A"/>
      </right>
      <top style="thin">
        <color indexed="64"/>
      </top>
      <bottom style="thin">
        <color indexed="64"/>
      </bottom>
      <diagonal/>
    </border>
    <border>
      <left style="medium">
        <color rgb="FF1C385A"/>
      </left>
      <right style="thin">
        <color indexed="64"/>
      </right>
      <top style="thin">
        <color indexed="64"/>
      </top>
      <bottom style="medium">
        <color rgb="FF1C38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1C385A"/>
      </bottom>
      <diagonal/>
    </border>
    <border>
      <left style="thin">
        <color indexed="64"/>
      </left>
      <right style="medium">
        <color rgb="FF1C385A"/>
      </right>
      <top style="thin">
        <color indexed="64"/>
      </top>
      <bottom style="medium">
        <color rgb="FF1C385A"/>
      </bottom>
      <diagonal/>
    </border>
    <border>
      <left style="medium">
        <color rgb="FF1C385A"/>
      </left>
      <right/>
      <top style="medium">
        <color rgb="FF1C385A"/>
      </top>
      <bottom style="thin">
        <color indexed="64"/>
      </bottom>
      <diagonal/>
    </border>
    <border>
      <left/>
      <right style="medium">
        <color rgb="FF1C385A"/>
      </right>
      <top style="thin">
        <color indexed="64"/>
      </top>
      <bottom style="thin">
        <color indexed="64"/>
      </bottom>
      <diagonal/>
    </border>
    <border>
      <left style="medium">
        <color rgb="FF1C385A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1C385A"/>
      </right>
      <top style="thin">
        <color indexed="64"/>
      </top>
      <bottom/>
      <diagonal/>
    </border>
    <border>
      <left style="medium">
        <color rgb="FF1C385A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1C385A"/>
      </right>
      <top/>
      <bottom style="thin">
        <color indexed="64"/>
      </bottom>
      <diagonal/>
    </border>
    <border>
      <left style="medium">
        <color rgb="FF1C385A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1C385A"/>
      </bottom>
      <diagonal/>
    </border>
    <border>
      <left/>
      <right style="thin">
        <color indexed="64"/>
      </right>
      <top style="thin">
        <color indexed="64"/>
      </top>
      <bottom style="medium">
        <color rgb="FF1C385A"/>
      </bottom>
      <diagonal/>
    </border>
    <border>
      <left style="medium">
        <color rgb="FF1C385A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1C385A"/>
      </right>
      <top style="thin">
        <color indexed="64"/>
      </top>
      <bottom/>
      <diagonal/>
    </border>
    <border>
      <left style="medium">
        <color rgb="FF1C385A"/>
      </left>
      <right/>
      <top style="thin">
        <color indexed="64"/>
      </top>
      <bottom style="medium">
        <color rgb="FF1C385A"/>
      </bottom>
      <diagonal/>
    </border>
    <border>
      <left style="medium">
        <color rgb="FF1C385A"/>
      </left>
      <right style="thin">
        <color indexed="64"/>
      </right>
      <top style="medium">
        <color rgb="FF1C385A"/>
      </top>
      <bottom style="medium">
        <color rgb="FF1C385A"/>
      </bottom>
      <diagonal/>
    </border>
    <border>
      <left style="thin">
        <color indexed="64"/>
      </left>
      <right style="thin">
        <color indexed="64"/>
      </right>
      <top style="medium">
        <color rgb="FF1C385A"/>
      </top>
      <bottom style="medium">
        <color rgb="FF1C385A"/>
      </bottom>
      <diagonal/>
    </border>
    <border>
      <left style="thin">
        <color indexed="64"/>
      </left>
      <right style="medium">
        <color rgb="FF1C385A"/>
      </right>
      <top style="medium">
        <color rgb="FF1C385A"/>
      </top>
      <bottom style="medium">
        <color rgb="FF1C385A"/>
      </bottom>
      <diagonal/>
    </border>
    <border>
      <left style="thin">
        <color indexed="64"/>
      </left>
      <right/>
      <top style="medium">
        <color rgb="FF1C385A"/>
      </top>
      <bottom style="medium">
        <color rgb="FF1C385A"/>
      </bottom>
      <diagonal/>
    </border>
    <border>
      <left/>
      <right/>
      <top style="medium">
        <color rgb="FF1C385A"/>
      </top>
      <bottom style="medium">
        <color rgb="FF1C385A"/>
      </bottom>
      <diagonal/>
    </border>
    <border>
      <left/>
      <right style="thin">
        <color indexed="64"/>
      </right>
      <top style="medium">
        <color rgb="FF1C385A"/>
      </top>
      <bottom style="medium">
        <color rgb="FF1C385A"/>
      </bottom>
      <diagonal/>
    </border>
    <border>
      <left style="medium">
        <color rgb="FF1C385A"/>
      </left>
      <right style="thin">
        <color indexed="64"/>
      </right>
      <top/>
      <bottom style="medium">
        <color rgb="FF1C385A"/>
      </bottom>
      <diagonal/>
    </border>
    <border>
      <left style="thin">
        <color indexed="64"/>
      </left>
      <right/>
      <top/>
      <bottom style="medium">
        <color rgb="FF1C385A"/>
      </bottom>
      <diagonal/>
    </border>
    <border>
      <left/>
      <right/>
      <top/>
      <bottom style="medium">
        <color rgb="FF1C385A"/>
      </bottom>
      <diagonal/>
    </border>
    <border>
      <left/>
      <right style="thin">
        <color indexed="64"/>
      </right>
      <top/>
      <bottom style="medium">
        <color rgb="FF1C385A"/>
      </bottom>
      <diagonal/>
    </border>
    <border>
      <left style="thin">
        <color indexed="64"/>
      </left>
      <right style="thin">
        <color indexed="64"/>
      </right>
      <top/>
      <bottom style="medium">
        <color rgb="FF1C385A"/>
      </bottom>
      <diagonal/>
    </border>
    <border>
      <left style="thin">
        <color indexed="64"/>
      </left>
      <right style="medium">
        <color rgb="FF1C385A"/>
      </right>
      <top/>
      <bottom style="medium">
        <color rgb="FF1C385A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1C385A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1C385A"/>
      </left>
      <right/>
      <top/>
      <bottom/>
      <diagonal/>
    </border>
    <border>
      <left/>
      <right style="medium">
        <color rgb="FF1C385A"/>
      </right>
      <top/>
      <bottom/>
      <diagonal/>
    </border>
    <border>
      <left style="medium">
        <color rgb="FF1C385A"/>
      </left>
      <right/>
      <top style="medium">
        <color rgb="FF1C385A"/>
      </top>
      <bottom style="medium">
        <color rgb="FF1C385A"/>
      </bottom>
      <diagonal/>
    </border>
    <border>
      <left style="medium">
        <color rgb="FF1C385A"/>
      </left>
      <right style="thin">
        <color rgb="FF1C385A"/>
      </right>
      <top style="medium">
        <color rgb="FF1C385A"/>
      </top>
      <bottom style="thin">
        <color rgb="FF1C385A"/>
      </bottom>
      <diagonal/>
    </border>
    <border>
      <left style="thin">
        <color rgb="FF1C385A"/>
      </left>
      <right style="medium">
        <color rgb="FF1C385A"/>
      </right>
      <top style="medium">
        <color rgb="FF1C385A"/>
      </top>
      <bottom style="thin">
        <color rgb="FF1C385A"/>
      </bottom>
      <diagonal/>
    </border>
    <border>
      <left style="medium">
        <color rgb="FF1C385A"/>
      </left>
      <right style="thin">
        <color rgb="FF1C385A"/>
      </right>
      <top style="thin">
        <color rgb="FF1C385A"/>
      </top>
      <bottom style="thin">
        <color rgb="FF1C385A"/>
      </bottom>
      <diagonal/>
    </border>
    <border>
      <left style="thin">
        <color rgb="FF1C385A"/>
      </left>
      <right style="medium">
        <color rgb="FF1C385A"/>
      </right>
      <top style="thin">
        <color rgb="FF1C385A"/>
      </top>
      <bottom style="thin">
        <color rgb="FF1C385A"/>
      </bottom>
      <diagonal/>
    </border>
    <border>
      <left style="medium">
        <color rgb="FF1C385A"/>
      </left>
      <right style="thin">
        <color rgb="FF1C385A"/>
      </right>
      <top style="thin">
        <color rgb="FF1C385A"/>
      </top>
      <bottom style="medium">
        <color rgb="FF1C385A"/>
      </bottom>
      <diagonal/>
    </border>
    <border>
      <left style="thin">
        <color rgb="FF1C385A"/>
      </left>
      <right style="medium">
        <color rgb="FF1C385A"/>
      </right>
      <top style="thin">
        <color rgb="FF1C385A"/>
      </top>
      <bottom style="medium">
        <color rgb="FF1C385A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1C385A"/>
      </top>
      <bottom style="medium">
        <color rgb="FF1C385A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1C385A"/>
      </bottom>
      <diagonal/>
    </border>
    <border>
      <left/>
      <right style="medium">
        <color indexed="64"/>
      </right>
      <top style="medium">
        <color rgb="FF1C385A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1">
    <xf numFmtId="0" fontId="0" fillId="0" borderId="0" xfId="0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/>
    <xf numFmtId="3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/>
    <xf numFmtId="0" fontId="11" fillId="0" borderId="0" xfId="1"/>
    <xf numFmtId="0" fontId="1" fillId="0" borderId="1" xfId="0" applyFont="1" applyFill="1" applyBorder="1" applyAlignment="1"/>
    <xf numFmtId="164" fontId="1" fillId="0" borderId="1" xfId="0" applyNumberFormat="1" applyFont="1" applyBorder="1"/>
    <xf numFmtId="164" fontId="5" fillId="0" borderId="1" xfId="0" applyNumberFormat="1" applyFont="1" applyFill="1" applyBorder="1"/>
    <xf numFmtId="164" fontId="1" fillId="0" borderId="1" xfId="0" applyNumberFormat="1" applyFont="1" applyFill="1" applyBorder="1"/>
    <xf numFmtId="165" fontId="1" fillId="0" borderId="1" xfId="0" applyNumberFormat="1" applyFont="1" applyBorder="1"/>
    <xf numFmtId="165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0" fontId="1" fillId="0" borderId="0" xfId="0" applyNumberFormat="1" applyFont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0" fontId="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3" fontId="5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165" fontId="16" fillId="0" borderId="7" xfId="0" applyNumberFormat="1" applyFont="1" applyFill="1" applyBorder="1"/>
    <xf numFmtId="164" fontId="16" fillId="0" borderId="7" xfId="0" applyNumberFormat="1" applyFont="1" applyFill="1" applyBorder="1"/>
    <xf numFmtId="165" fontId="16" fillId="0" borderId="10" xfId="0" applyNumberFormat="1" applyFont="1" applyFill="1" applyBorder="1"/>
    <xf numFmtId="164" fontId="16" fillId="0" borderId="10" xfId="0" applyNumberFormat="1" applyFont="1" applyFill="1" applyBorder="1"/>
    <xf numFmtId="164" fontId="1" fillId="0" borderId="17" xfId="0" applyNumberFormat="1" applyFont="1" applyFill="1" applyBorder="1"/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wrapText="1"/>
    </xf>
    <xf numFmtId="165" fontId="5" fillId="0" borderId="17" xfId="0" applyNumberFormat="1" applyFont="1" applyBorder="1"/>
    <xf numFmtId="164" fontId="5" fillId="0" borderId="17" xfId="0" applyNumberFormat="1" applyFont="1" applyBorder="1"/>
    <xf numFmtId="10" fontId="1" fillId="0" borderId="17" xfId="0" applyNumberFormat="1" applyFont="1" applyBorder="1" applyAlignment="1"/>
    <xf numFmtId="165" fontId="1" fillId="0" borderId="17" xfId="0" applyNumberFormat="1" applyFont="1" applyBorder="1" applyAlignment="1"/>
    <xf numFmtId="10" fontId="1" fillId="0" borderId="18" xfId="0" applyNumberFormat="1" applyFont="1" applyBorder="1" applyAlignment="1"/>
    <xf numFmtId="0" fontId="5" fillId="0" borderId="17" xfId="0" applyFont="1" applyBorder="1" applyAlignment="1"/>
    <xf numFmtId="0" fontId="1" fillId="0" borderId="17" xfId="0" applyFont="1" applyBorder="1" applyAlignment="1"/>
    <xf numFmtId="0" fontId="5" fillId="0" borderId="32" xfId="0" applyFont="1" applyBorder="1"/>
    <xf numFmtId="165" fontId="5" fillId="0" borderId="33" xfId="0" applyNumberFormat="1" applyFont="1" applyBorder="1" applyAlignment="1"/>
    <xf numFmtId="10" fontId="5" fillId="0" borderId="34" xfId="0" applyNumberFormat="1" applyFont="1" applyBorder="1" applyAlignment="1"/>
    <xf numFmtId="0" fontId="5" fillId="0" borderId="16" xfId="0" applyFont="1" applyBorder="1"/>
    <xf numFmtId="0" fontId="1" fillId="0" borderId="40" xfId="0" applyFont="1" applyBorder="1"/>
    <xf numFmtId="165" fontId="5" fillId="0" borderId="17" xfId="0" applyNumberFormat="1" applyFont="1" applyBorder="1" applyAlignment="1"/>
    <xf numFmtId="10" fontId="5" fillId="0" borderId="17" xfId="0" applyNumberFormat="1" applyFont="1" applyBorder="1" applyAlignment="1"/>
    <xf numFmtId="10" fontId="5" fillId="0" borderId="18" xfId="0" applyNumberFormat="1" applyFont="1" applyBorder="1" applyAlignment="1"/>
    <xf numFmtId="165" fontId="5" fillId="0" borderId="42" xfId="0" applyNumberFormat="1" applyFont="1" applyBorder="1" applyAlignment="1">
      <alignment horizontal="center" vertical="center"/>
    </xf>
    <xf numFmtId="10" fontId="5" fillId="0" borderId="42" xfId="0" applyNumberFormat="1" applyFont="1" applyBorder="1" applyAlignment="1">
      <alignment horizontal="center" vertical="center"/>
    </xf>
    <xf numFmtId="10" fontId="5" fillId="0" borderId="42" xfId="0" applyNumberFormat="1" applyFont="1" applyBorder="1" applyAlignment="1">
      <alignment vertical="center"/>
    </xf>
    <xf numFmtId="165" fontId="5" fillId="0" borderId="42" xfId="0" applyNumberFormat="1" applyFont="1" applyBorder="1" applyAlignment="1">
      <alignment vertical="center"/>
    </xf>
    <xf numFmtId="10" fontId="5" fillId="0" borderId="43" xfId="0" applyNumberFormat="1" applyFont="1" applyBorder="1" applyAlignment="1">
      <alignment vertical="center"/>
    </xf>
    <xf numFmtId="0" fontId="15" fillId="5" borderId="38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Border="1"/>
    <xf numFmtId="0" fontId="1" fillId="0" borderId="0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5" fontId="1" fillId="0" borderId="0" xfId="0" applyNumberFormat="1" applyFont="1" applyBorder="1"/>
    <xf numFmtId="165" fontId="1" fillId="0" borderId="0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0" fontId="1" fillId="6" borderId="44" xfId="0" applyFont="1" applyFill="1" applyBorder="1" applyAlignment="1">
      <alignment wrapText="1"/>
    </xf>
    <xf numFmtId="0" fontId="1" fillId="6" borderId="52" xfId="0" applyFont="1" applyFill="1" applyBorder="1" applyAlignment="1">
      <alignment wrapText="1"/>
    </xf>
    <xf numFmtId="0" fontId="1" fillId="0" borderId="47" xfId="0" applyFont="1" applyBorder="1"/>
    <xf numFmtId="0" fontId="1" fillId="0" borderId="49" xfId="0" applyFont="1" applyBorder="1"/>
    <xf numFmtId="165" fontId="1" fillId="0" borderId="50" xfId="0" applyNumberFormat="1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15" fillId="0" borderId="0" xfId="0" applyFont="1" applyFill="1" applyBorder="1"/>
    <xf numFmtId="0" fontId="5" fillId="0" borderId="0" xfId="0" applyFont="1" applyFill="1" applyBorder="1"/>
    <xf numFmtId="165" fontId="1" fillId="0" borderId="45" xfId="0" applyNumberFormat="1" applyFont="1" applyBorder="1"/>
    <xf numFmtId="0" fontId="1" fillId="0" borderId="14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165" fontId="1" fillId="0" borderId="1" xfId="0" applyNumberFormat="1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165" fontId="1" fillId="0" borderId="6" xfId="0" applyNumberFormat="1" applyFont="1" applyBorder="1" applyAlignment="1" applyProtection="1">
      <protection locked="0"/>
    </xf>
    <xf numFmtId="165" fontId="1" fillId="0" borderId="6" xfId="0" applyNumberFormat="1" applyFont="1" applyFill="1" applyBorder="1" applyAlignment="1">
      <alignment wrapText="1"/>
    </xf>
    <xf numFmtId="0" fontId="1" fillId="0" borderId="16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165" fontId="1" fillId="0" borderId="17" xfId="0" applyNumberFormat="1" applyFont="1" applyBorder="1" applyAlignment="1" applyProtection="1">
      <protection locked="0"/>
    </xf>
    <xf numFmtId="165" fontId="1" fillId="0" borderId="17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ont="1"/>
    <xf numFmtId="0" fontId="1" fillId="0" borderId="14" xfId="0" applyFont="1" applyBorder="1"/>
    <xf numFmtId="10" fontId="1" fillId="6" borderId="14" xfId="0" applyNumberFormat="1" applyFont="1" applyFill="1" applyBorder="1"/>
    <xf numFmtId="0" fontId="8" fillId="0" borderId="56" xfId="0" applyFont="1" applyFill="1" applyBorder="1" applyAlignment="1">
      <alignment horizontal="center"/>
    </xf>
    <xf numFmtId="165" fontId="5" fillId="0" borderId="57" xfId="0" applyNumberFormat="1" applyFont="1" applyFill="1" applyBorder="1" applyAlignment="1">
      <alignment horizontal="center"/>
    </xf>
    <xf numFmtId="0" fontId="1" fillId="0" borderId="56" xfId="0" applyFont="1" applyBorder="1"/>
    <xf numFmtId="0" fontId="1" fillId="0" borderId="57" xfId="0" applyFont="1" applyBorder="1"/>
    <xf numFmtId="0" fontId="5" fillId="0" borderId="61" xfId="0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 applyProtection="1">
      <alignment horizontal="center" vertical="center" wrapText="1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164" fontId="5" fillId="0" borderId="61" xfId="0" applyNumberFormat="1" applyFont="1" applyFill="1" applyBorder="1" applyAlignment="1" applyProtection="1">
      <alignment wrapText="1"/>
      <protection locked="0"/>
    </xf>
    <xf numFmtId="164" fontId="5" fillId="0" borderId="62" xfId="0" applyNumberFormat="1" applyFont="1" applyFill="1" applyBorder="1" applyAlignment="1" applyProtection="1">
      <alignment wrapText="1"/>
      <protection locked="0"/>
    </xf>
    <xf numFmtId="0" fontId="5" fillId="0" borderId="61" xfId="0" applyFont="1" applyFill="1" applyBorder="1" applyAlignment="1" applyProtection="1">
      <alignment vertical="center" wrapText="1"/>
      <protection locked="0"/>
    </xf>
    <xf numFmtId="164" fontId="5" fillId="0" borderId="62" xfId="0" applyNumberFormat="1" applyFont="1" applyFill="1" applyBorder="1" applyAlignment="1" applyProtection="1">
      <alignment vertical="center" wrapText="1"/>
      <protection locked="0"/>
    </xf>
    <xf numFmtId="10" fontId="5" fillId="0" borderId="62" xfId="0" applyNumberFormat="1" applyFont="1" applyFill="1" applyBorder="1" applyAlignment="1" applyProtection="1">
      <alignment vertical="center" wrapText="1"/>
      <protection locked="0"/>
    </xf>
    <xf numFmtId="0" fontId="5" fillId="0" borderId="63" xfId="0" applyFont="1" applyFill="1" applyBorder="1" applyAlignment="1" applyProtection="1">
      <alignment vertical="center" wrapText="1"/>
      <protection locked="0"/>
    </xf>
    <xf numFmtId="164" fontId="5" fillId="0" borderId="64" xfId="0" applyNumberFormat="1" applyFont="1" applyFill="1" applyBorder="1" applyAlignment="1" applyProtection="1">
      <alignment vertical="center" wrapText="1"/>
      <protection locked="0"/>
    </xf>
    <xf numFmtId="165" fontId="5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>
      <alignment horizontal="center"/>
    </xf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164" fontId="5" fillId="0" borderId="61" xfId="0" applyNumberFormat="1" applyFont="1" applyFill="1" applyBorder="1" applyAlignment="1" applyProtection="1">
      <protection locked="0"/>
    </xf>
    <xf numFmtId="0" fontId="1" fillId="0" borderId="56" xfId="0" applyFont="1" applyBorder="1" applyAlignment="1"/>
    <xf numFmtId="0" fontId="5" fillId="0" borderId="61" xfId="0" applyFont="1" applyFill="1" applyBorder="1" applyAlignment="1" applyProtection="1">
      <alignment vertical="center"/>
      <protection locked="0"/>
    </xf>
    <xf numFmtId="0" fontId="5" fillId="0" borderId="63" xfId="0" applyFont="1" applyFill="1" applyBorder="1" applyAlignment="1" applyProtection="1">
      <alignment vertical="center"/>
      <protection locked="0"/>
    </xf>
    <xf numFmtId="0" fontId="1" fillId="0" borderId="0" xfId="0" applyFont="1" applyAlignment="1"/>
    <xf numFmtId="0" fontId="5" fillId="0" borderId="0" xfId="0" applyFont="1" applyBorder="1" applyAlignment="1" applyProtection="1">
      <protection locked="0"/>
    </xf>
    <xf numFmtId="0" fontId="1" fillId="0" borderId="0" xfId="0" applyFont="1" applyFill="1" applyAlignment="1"/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5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1" fillId="0" borderId="15" xfId="0" applyFont="1" applyFill="1" applyBorder="1" applyAlignment="1">
      <alignment vertical="center"/>
    </xf>
    <xf numFmtId="0" fontId="5" fillId="0" borderId="18" xfId="0" applyFont="1" applyBorder="1" applyAlignment="1"/>
    <xf numFmtId="0" fontId="1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7" xfId="0" applyFont="1" applyBorder="1" applyAlignment="1">
      <alignment horizontal="center"/>
    </xf>
    <xf numFmtId="0" fontId="24" fillId="6" borderId="23" xfId="0" applyFont="1" applyFill="1" applyBorder="1" applyAlignment="1">
      <alignment horizontal="center"/>
    </xf>
    <xf numFmtId="164" fontId="1" fillId="6" borderId="1" xfId="0" applyNumberFormat="1" applyFont="1" applyFill="1" applyBorder="1"/>
    <xf numFmtId="0" fontId="17" fillId="0" borderId="11" xfId="0" applyFont="1" applyFill="1" applyBorder="1" applyAlignment="1"/>
    <xf numFmtId="0" fontId="17" fillId="0" borderId="12" xfId="0" applyFont="1" applyFill="1" applyBorder="1" applyAlignment="1"/>
    <xf numFmtId="0" fontId="17" fillId="0" borderId="13" xfId="0" applyFont="1" applyFill="1" applyBorder="1" applyAlignment="1"/>
    <xf numFmtId="0" fontId="17" fillId="0" borderId="8" xfId="0" applyFont="1" applyFill="1" applyBorder="1" applyAlignment="1"/>
    <xf numFmtId="0" fontId="17" fillId="0" borderId="5" xfId="0" applyFont="1" applyFill="1" applyBorder="1" applyAlignment="1"/>
    <xf numFmtId="0" fontId="17" fillId="0" borderId="24" xfId="0" applyFont="1" applyFill="1" applyBorder="1" applyAlignment="1"/>
    <xf numFmtId="14" fontId="1" fillId="0" borderId="1" xfId="0" applyNumberFormat="1" applyFont="1" applyBorder="1" applyAlignment="1" applyProtection="1">
      <protection locked="0"/>
    </xf>
    <xf numFmtId="0" fontId="25" fillId="7" borderId="47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3" fontId="12" fillId="0" borderId="47" xfId="0" applyNumberFormat="1" applyFont="1" applyBorder="1" applyProtection="1">
      <protection locked="0"/>
    </xf>
    <xf numFmtId="10" fontId="12" fillId="0" borderId="1" xfId="0" applyNumberFormat="1" applyFont="1" applyBorder="1" applyProtection="1">
      <protection locked="0"/>
    </xf>
    <xf numFmtId="0" fontId="12" fillId="0" borderId="4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3" fontId="12" fillId="0" borderId="47" xfId="0" applyNumberFormat="1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 applyProtection="1">
      <alignment horizontal="center"/>
      <protection locked="0"/>
    </xf>
    <xf numFmtId="3" fontId="12" fillId="0" borderId="48" xfId="0" applyNumberFormat="1" applyFont="1" applyBorder="1"/>
    <xf numFmtId="0" fontId="12" fillId="0" borderId="0" xfId="0" applyFont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48" xfId="0" applyNumberFormat="1" applyFont="1" applyBorder="1" applyAlignment="1">
      <alignment horizontal="center"/>
    </xf>
    <xf numFmtId="3" fontId="12" fillId="0" borderId="68" xfId="0" applyNumberFormat="1" applyFont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" fontId="12" fillId="0" borderId="69" xfId="0" applyNumberFormat="1" applyFont="1" applyBorder="1" applyAlignment="1">
      <alignment horizontal="center"/>
    </xf>
    <xf numFmtId="0" fontId="1" fillId="0" borderId="45" xfId="0" applyFont="1" applyFill="1" applyBorder="1" applyAlignment="1">
      <alignment wrapText="1"/>
    </xf>
    <xf numFmtId="165" fontId="1" fillId="0" borderId="72" xfId="0" applyNumberFormat="1" applyFont="1" applyFill="1" applyBorder="1"/>
    <xf numFmtId="0" fontId="1" fillId="0" borderId="73" xfId="0" applyFont="1" applyFill="1" applyBorder="1" applyAlignment="1">
      <alignment wrapText="1"/>
    </xf>
    <xf numFmtId="165" fontId="1" fillId="6" borderId="44" xfId="0" applyNumberFormat="1" applyFont="1" applyFill="1" applyBorder="1"/>
    <xf numFmtId="0" fontId="1" fillId="0" borderId="44" xfId="0" applyFont="1" applyBorder="1" applyAlignment="1">
      <alignment wrapText="1"/>
    </xf>
    <xf numFmtId="3" fontId="1" fillId="0" borderId="45" xfId="0" applyNumberFormat="1" applyFont="1" applyBorder="1"/>
    <xf numFmtId="0" fontId="1" fillId="6" borderId="44" xfId="0" applyFont="1" applyFill="1" applyBorder="1"/>
    <xf numFmtId="0" fontId="1" fillId="0" borderId="45" xfId="0" applyFont="1" applyBorder="1"/>
    <xf numFmtId="0" fontId="1" fillId="0" borderId="66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1" fillId="6" borderId="47" xfId="0" applyFont="1" applyFill="1" applyBorder="1"/>
    <xf numFmtId="0" fontId="1" fillId="0" borderId="69" xfId="0" applyFont="1" applyBorder="1"/>
    <xf numFmtId="0" fontId="1" fillId="6" borderId="47" xfId="0" applyFont="1" applyFill="1" applyBorder="1" applyAlignment="1">
      <alignment wrapText="1"/>
    </xf>
    <xf numFmtId="0" fontId="1" fillId="0" borderId="68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24" fillId="6" borderId="67" xfId="0" applyFont="1" applyFill="1" applyBorder="1" applyAlignment="1">
      <alignment horizontal="center"/>
    </xf>
    <xf numFmtId="10" fontId="1" fillId="6" borderId="48" xfId="0" applyNumberFormat="1" applyFont="1" applyFill="1" applyBorder="1"/>
    <xf numFmtId="0" fontId="1" fillId="0" borderId="48" xfId="0" applyFont="1" applyBorder="1"/>
    <xf numFmtId="0" fontId="1" fillId="0" borderId="68" xfId="0" applyFont="1" applyBorder="1"/>
    <xf numFmtId="0" fontId="1" fillId="0" borderId="70" xfId="0" applyFont="1" applyBorder="1"/>
    <xf numFmtId="165" fontId="1" fillId="0" borderId="65" xfId="0" applyNumberFormat="1" applyFont="1" applyBorder="1"/>
    <xf numFmtId="0" fontId="1" fillId="0" borderId="65" xfId="0" applyFont="1" applyFill="1" applyBorder="1" applyAlignment="1">
      <alignment horizontal="center"/>
    </xf>
    <xf numFmtId="0" fontId="1" fillId="0" borderId="65" xfId="0" applyFont="1" applyBorder="1"/>
    <xf numFmtId="0" fontId="1" fillId="0" borderId="71" xfId="0" applyFont="1" applyBorder="1"/>
    <xf numFmtId="0" fontId="24" fillId="0" borderId="0" xfId="0" applyFont="1" applyBorder="1"/>
    <xf numFmtId="0" fontId="3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18" fillId="5" borderId="59" xfId="0" applyFont="1" applyFill="1" applyBorder="1" applyAlignment="1">
      <alignment horizontal="center"/>
    </xf>
    <xf numFmtId="0" fontId="18" fillId="5" borderId="60" xfId="0" applyFont="1" applyFill="1" applyBorder="1" applyAlignment="1">
      <alignment horizontal="center"/>
    </xf>
    <xf numFmtId="0" fontId="15" fillId="5" borderId="61" xfId="0" applyFont="1" applyFill="1" applyBorder="1" applyAlignment="1" applyProtection="1">
      <alignment horizontal="center" vertical="center" wrapText="1"/>
      <protection locked="0"/>
    </xf>
    <xf numFmtId="0" fontId="15" fillId="5" borderId="62" xfId="0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Border="1" applyAlignment="1" applyProtection="1">
      <alignment horizontal="center" wrapText="1"/>
      <protection locked="0"/>
    </xf>
    <xf numFmtId="0" fontId="22" fillId="0" borderId="1" xfId="0" applyNumberFormat="1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left"/>
    </xf>
    <xf numFmtId="165" fontId="15" fillId="5" borderId="39" xfId="0" applyNumberFormat="1" applyFont="1" applyFill="1" applyBorder="1" applyAlignment="1">
      <alignment horizontal="left" vertical="center" wrapText="1"/>
    </xf>
    <xf numFmtId="165" fontId="15" fillId="5" borderId="41" xfId="0" applyNumberFormat="1" applyFont="1" applyFill="1" applyBorder="1" applyAlignment="1">
      <alignment horizontal="left" vertical="center" wrapText="1"/>
    </xf>
    <xf numFmtId="165" fontId="15" fillId="5" borderId="39" xfId="0" applyNumberFormat="1" applyFont="1" applyFill="1" applyBorder="1" applyAlignment="1">
      <alignment horizontal="left" vertical="center"/>
    </xf>
    <xf numFmtId="165" fontId="15" fillId="5" borderId="40" xfId="0" applyNumberFormat="1" applyFont="1" applyFill="1" applyBorder="1" applyAlignment="1">
      <alignment horizontal="left" vertical="center"/>
    </xf>
    <xf numFmtId="165" fontId="15" fillId="5" borderId="41" xfId="0" applyNumberFormat="1" applyFont="1" applyFill="1" applyBorder="1" applyAlignment="1">
      <alignment horizontal="left" vertical="center"/>
    </xf>
    <xf numFmtId="0" fontId="18" fillId="5" borderId="2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5" fontId="15" fillId="5" borderId="42" xfId="0" applyNumberFormat="1" applyFont="1" applyFill="1" applyBorder="1" applyAlignment="1">
      <alignment horizontal="left" vertical="center"/>
    </xf>
    <xf numFmtId="165" fontId="15" fillId="5" borderId="43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0" fontId="5" fillId="0" borderId="35" xfId="0" applyNumberFormat="1" applyFont="1" applyBorder="1" applyAlignment="1">
      <alignment horizontal="center"/>
    </xf>
    <xf numFmtId="10" fontId="5" fillId="0" borderId="36" xfId="0" applyNumberFormat="1" applyFont="1" applyBorder="1" applyAlignment="1">
      <alignment horizontal="center"/>
    </xf>
    <xf numFmtId="10" fontId="5" fillId="0" borderId="37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4" borderId="1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48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0" borderId="48" xfId="0" applyNumberFormat="1" applyFont="1" applyBorder="1" applyAlignment="1">
      <alignment horizontal="center" vertical="center"/>
    </xf>
    <xf numFmtId="0" fontId="25" fillId="7" borderId="47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5" fillId="7" borderId="4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2" fillId="6" borderId="53" xfId="0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/>
    </xf>
    <xf numFmtId="0" fontId="1" fillId="6" borderId="7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76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4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7AF689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BD7DA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69FB"/>
      <color rgb="FFDD89FF"/>
      <color rgb="FFFFA7E4"/>
      <color rgb="FFFF5D9B"/>
      <color rgb="FF7AF689"/>
      <color rgb="FFF1AC01"/>
      <color rgb="FF1C385A"/>
      <color rgb="FFFCEEAA"/>
      <color rgb="FFD3F7EA"/>
      <color rgb="FFFBD7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ru-RU"/>
              <a:t>Распределение портфеля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72C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78B-4F19-95CB-D70E052E1784}"/>
              </c:ext>
            </c:extLst>
          </c:dPt>
          <c:dPt>
            <c:idx val="1"/>
            <c:bubble3D val="0"/>
            <c:spPr>
              <a:solidFill>
                <a:srgbClr val="F6C20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8B-4F19-95CB-D70E052E17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ПОРТФЕЛЬ!$H$5:$I$5</c:f>
              <c:strCache>
                <c:ptCount val="2"/>
                <c:pt idx="0">
                  <c:v>ядро</c:v>
                </c:pt>
                <c:pt idx="1">
                  <c:v>тактика</c:v>
                </c:pt>
              </c:strCache>
            </c:strRef>
          </c:cat>
          <c:val>
            <c:numRef>
              <c:f>ПОРТФЕЛЬ!$H$6:$I$6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B-4F19-95CB-D70E052E1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ru-RU"/>
              <a:t>Классы активов в ядре портфеля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806512915709656"/>
          <c:y val="0.14876227798266167"/>
          <c:w val="0.72206294769740631"/>
          <c:h val="0.65100545234244955"/>
        </c:manualLayout>
      </c:layout>
      <c:pieChart>
        <c:varyColors val="1"/>
        <c:ser>
          <c:idx val="0"/>
          <c:order val="0"/>
          <c:spPr>
            <a:solidFill>
              <a:srgbClr val="2FD178"/>
            </a:solidFill>
          </c:spPr>
          <c:dPt>
            <c:idx val="0"/>
            <c:bubble3D val="0"/>
            <c:spPr>
              <a:solidFill>
                <a:srgbClr val="2FD1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0B-4187-8EE4-C878C0B24D87}"/>
              </c:ext>
            </c:extLst>
          </c:dPt>
          <c:dPt>
            <c:idx val="1"/>
            <c:bubble3D val="0"/>
            <c:spPr>
              <a:solidFill>
                <a:srgbClr val="ED55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87-4B99-8E0C-F8AE24D23C55}"/>
              </c:ext>
            </c:extLst>
          </c:dPt>
          <c:dPt>
            <c:idx val="2"/>
            <c:bubble3D val="0"/>
            <c:spPr>
              <a:solidFill>
                <a:srgbClr val="A25BC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D87-4B99-8E0C-F8AE24D23C55}"/>
              </c:ext>
            </c:extLst>
          </c:dPt>
          <c:dLbls>
            <c:dLbl>
              <c:idx val="2"/>
              <c:layout>
                <c:manualLayout>
                  <c:x val="-0.12637678423475868"/>
                  <c:y val="2.2808414322109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99915048925525"/>
                      <c:h val="0.103959281640194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4D87-4B99-8E0C-F8AE24D23C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ПОРТФЕЛЬ!$H$9:$H$11</c:f>
              <c:strCache>
                <c:ptCount val="3"/>
                <c:pt idx="0">
                  <c:v>консервативная часть</c:v>
                </c:pt>
                <c:pt idx="1">
                  <c:v>рисковая часть</c:v>
                </c:pt>
                <c:pt idx="2">
                  <c:v>защитная часть</c:v>
                </c:pt>
              </c:strCache>
            </c:strRef>
          </c:cat>
          <c:val>
            <c:numRef>
              <c:f>ПОРТФЕЛЬ!$I$9:$I$11</c:f>
              <c:numCache>
                <c:formatCode>0.00%</c:formatCode>
                <c:ptCount val="3"/>
                <c:pt idx="0" formatCode="0.0%">
                  <c:v>0</c:v>
                </c:pt>
                <c:pt idx="1">
                  <c:v>0</c:v>
                </c:pt>
                <c:pt idx="2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87-4B99-8E0C-F8AE24D23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ru-RU"/>
              <a:t>Диверсификация акций по отраслям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1332698382809597E-2"/>
          <c:y val="0.1237462597979845"/>
          <c:w val="0.94716222509528458"/>
          <c:h val="0.58701670429282005"/>
        </c:manualLayout>
      </c:layout>
      <c:pieChart>
        <c:varyColors val="1"/>
        <c:ser>
          <c:idx val="0"/>
          <c:order val="0"/>
          <c:tx>
            <c:v>1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8E-49C8-AB01-62BB68C9F6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8E-49C8-AB01-62BB68C9F6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8E-49C8-AB01-62BB68C9F6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8E-49C8-AB01-62BB68C9F6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C8E-49C8-AB01-62BB68C9F6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C8E-49C8-AB01-62BB68C9F6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C8E-49C8-AB01-62BB68C9F6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C8E-49C8-AB01-62BB68C9F6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C8E-49C8-AB01-62BB68C9F6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C8E-49C8-AB01-62BB68C9F69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811-4E44-B7A5-633DB89B04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(ПОРТФЕЛЬ!$A$60,ПОРТФЕЛЬ!$A$66,ПОРТФЕЛЬ!$A$72,ПОРТФЕЛЬ!$A$78,ПОРТФЕЛЬ!$A$84,ПОРТФЕЛЬ!$A$90,ПОРТФЕЛЬ!$A$96,ПОРТФЕЛЬ!$A$102,ПОРТФЕЛЬ!$A$108,ПОРТФЕЛЬ!$A$114,ПОРТФЕЛЬ!$A$120)</c:f>
              <c:strCache>
                <c:ptCount val="11"/>
                <c:pt idx="0">
                  <c:v>Нефтегазовый сектор</c:v>
                </c:pt>
                <c:pt idx="1">
                  <c:v>Сектор электроэнергетики</c:v>
                </c:pt>
                <c:pt idx="2">
                  <c:v>Финансовый сектор</c:v>
                </c:pt>
                <c:pt idx="3">
                  <c:v>Металлургический сектор</c:v>
                </c:pt>
                <c:pt idx="4">
                  <c:v>Сектор золотодобытчиков</c:v>
                </c:pt>
                <c:pt idx="5">
                  <c:v>Сектор телекоммуникаций</c:v>
                </c:pt>
                <c:pt idx="6">
                  <c:v>Химический сектор</c:v>
                </c:pt>
                <c:pt idx="7">
                  <c:v>Строительный сектор</c:v>
                </c:pt>
                <c:pt idx="8">
                  <c:v>Потребительский сектор</c:v>
                </c:pt>
                <c:pt idx="9">
                  <c:v>Транспортный сектор</c:v>
                </c:pt>
                <c:pt idx="10">
                  <c:v>IT-сектор</c:v>
                </c:pt>
              </c:strCache>
            </c:strRef>
          </c:cat>
          <c:val>
            <c:numRef>
              <c:f>(ПОРТФЕЛЬ!$F$60,ПОРТФЕЛЬ!$F$66,ПОРТФЕЛЬ!$F$72,ПОРТФЕЛЬ!$F$78,ПОРТФЕЛЬ!$F$84,ПОРТФЕЛЬ!$F$90,ПОРТФЕЛЬ!$F$96,ПОРТФЕЛЬ!$F$102,ПОРТФЕЛЬ!$F$108,ПОРТФЕЛЬ!$F$114,ПОРТФЕЛЬ!$F$120)</c:f>
              <c:numCache>
                <c:formatCode>#\ 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401-4ED8-A28B-68D59D2F46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410498345303884E-2"/>
          <c:y val="0.85788561815947006"/>
          <c:w val="0.94987080774864296"/>
          <c:h val="0.14211438184052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Roboto Medium" panose="02000000000000000000" pitchFamily="2" charset="0"/>
                <a:ea typeface="Roboto Medium" panose="02000000000000000000" pitchFamily="2" charset="0"/>
                <a:cs typeface="+mn-cs"/>
              </a:defRPr>
            </a:pPr>
            <a:r>
              <a:rPr lang="ru-RU"/>
              <a:t>Диверсификация акций по эмитентам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Roboto Medium" panose="02000000000000000000" pitchFamily="2" charset="0"/>
              <a:ea typeface="Roboto Medium" panose="02000000000000000000" pitchFamily="2" charset="0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523671468406164"/>
          <c:y val="0.17171619456063669"/>
          <c:w val="0.77219000929477166"/>
          <c:h val="0.78978338513097113"/>
        </c:manualLayout>
      </c:layout>
      <c:pieChart>
        <c:varyColors val="1"/>
        <c:ser>
          <c:idx val="0"/>
          <c:order val="0"/>
          <c:tx>
            <c:v>1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6E-4A44-923E-7A71FC110F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6E-4A44-923E-7A71FC110F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6E-4A44-923E-7A71FC110F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6E-4A44-923E-7A71FC110F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6E-4A44-923E-7A71FC110F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6E-4A44-923E-7A71FC110F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76E-4A44-923E-7A71FC110FE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76E-4A44-923E-7A71FC110FE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76E-4A44-923E-7A71FC110FE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76E-4A44-923E-7A71FC110FE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76E-4A44-923E-7A71FC110FE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76E-4A44-923E-7A71FC110FE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76E-4A44-923E-7A71FC110FE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76E-4A44-923E-7A71FC110FE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76E-4A44-923E-7A71FC110FE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376E-4A44-923E-7A71FC110FE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376E-4A44-923E-7A71FC110FE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376E-4A44-923E-7A71FC110FE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376E-4A44-923E-7A71FC110FE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376E-4A44-923E-7A71FC110FE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376E-4A44-923E-7A71FC110FE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376E-4A44-923E-7A71FC110FE2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376E-4A44-923E-7A71FC110FE2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376E-4A44-923E-7A71FC110FE2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376E-4A44-923E-7A71FC110FE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376E-4A44-923E-7A71FC110FE2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376E-4A44-923E-7A71FC110FE2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376E-4A44-923E-7A71FC110FE2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376E-4A44-923E-7A71FC110FE2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376E-4A44-923E-7A71FC110FE2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376E-4A44-923E-7A71FC110FE2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376E-4A44-923E-7A71FC110FE2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376E-4A44-923E-7A71FC110FE2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376E-4A44-923E-7A71FC110FE2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376E-4A44-923E-7A71FC110FE2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376E-4A44-923E-7A71FC110FE2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376E-4A44-923E-7A71FC110FE2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376E-4A44-923E-7A71FC110FE2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376E-4A44-923E-7A71FC110FE2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376E-4A44-923E-7A71FC110FE2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376E-4A44-923E-7A71FC110FE2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376E-4A44-923E-7A71FC110FE2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376E-4A44-923E-7A71FC110FE2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376E-4A44-923E-7A71FC110FE2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376E-4A44-923E-7A71FC110FE2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376E-4A44-923E-7A71FC110FE2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376E-4A44-923E-7A71FC110FE2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376E-4A44-923E-7A71FC110FE2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376E-4A44-923E-7A71FC110FE2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376E-4A44-923E-7A71FC110FE2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376E-4A44-923E-7A71FC110FE2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376E-4A44-923E-7A71FC110FE2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376E-4A44-923E-7A71FC110FE2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376E-4A44-923E-7A71FC110FE2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376E-4A44-923E-7A71FC110F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Roboto Medium" panose="02000000000000000000" pitchFamily="2" charset="0"/>
                    <a:ea typeface="Roboto Medium" panose="02000000000000000000" pitchFamily="2" charset="0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(ПОРТФЕЛЬ!$A$61:$A$65,ПОРТФЕЛЬ!$A$67:$A$71,ПОРТФЕЛЬ!$A$73:$A$77,ПОРТФЕЛЬ!$A$79:$A$83,ПОРТФЕЛЬ!$A$85:$A$89,ПОРТФЕЛЬ!$A$91:$A$95,ПОРТФЕЛЬ!$A$97:$A$101,ПОРТФЕЛЬ!$A$103:$A$107,ПОРТФЕЛЬ!$A$109:$A$113,ПОРТФЕЛЬ!$A$115:$A$119,ПОРТФЕЛЬ!$A$121:$A$125)</c:f>
              <c:numCache>
                <c:formatCode>General</c:formatCode>
                <c:ptCount val="55"/>
              </c:numCache>
            </c:numRef>
          </c:cat>
          <c:val>
            <c:numRef>
              <c:f>(ПОРТФЕЛЬ!$F$61:$F$65,ПОРТФЕЛЬ!$F$67:$F$71,ПОРТФЕЛЬ!$F$73:$F$77,ПОРТФЕЛЬ!$F$79:$F$83,ПОРТФЕЛЬ!$F$85:$F$89,ПОРТФЕЛЬ!$F$91:$F$95,ПОРТФЕЛЬ!$F$97:$F$101,ПОРТФЕЛЬ!$F$103:$F$107,ПОРТФЕЛЬ!$F$109:$F$113,ПОРТФЕЛЬ!$F$115:$F$119,ПОРТФЕЛЬ!$F$121:$F$125)</c:f>
              <c:numCache>
                <c:formatCode>#\ ##0.0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D-4F90-92C9-2762D6F50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Roboto Medium" panose="02000000000000000000" pitchFamily="2" charset="0"/>
          <a:ea typeface="Roboto Medium" panose="02000000000000000000" pitchFamily="2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ru-RU"/>
              <a:t>Распределение стартового капитала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7033643982668656"/>
          <c:y val="0.14240775633696495"/>
          <c:w val="0.68119984235123765"/>
          <c:h val="0.65341312065613288"/>
        </c:manualLayout>
      </c:layout>
      <c:pieChart>
        <c:varyColors val="1"/>
        <c:ser>
          <c:idx val="0"/>
          <c:order val="0"/>
          <c:tx>
            <c:strRef>
              <c:f>ПОРТФЕЛЬ!$K$5:$L$5</c:f>
              <c:strCache>
                <c:ptCount val="2"/>
                <c:pt idx="0">
                  <c:v>ядро</c:v>
                </c:pt>
                <c:pt idx="1">
                  <c:v>тактика</c:v>
                </c:pt>
              </c:strCache>
            </c:strRef>
          </c:tx>
          <c:explosion val="12"/>
          <c:dPt>
            <c:idx val="0"/>
            <c:bubble3D val="0"/>
            <c:spPr>
              <a:solidFill>
                <a:srgbClr val="1C38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F4C-477B-BD8C-5AEE47A2041C}"/>
              </c:ext>
            </c:extLst>
          </c:dPt>
          <c:dPt>
            <c:idx val="1"/>
            <c:bubble3D val="0"/>
            <c:spPr>
              <a:solidFill>
                <a:srgbClr val="F1AC0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8F4C-477B-BD8C-5AEE47A2041C}"/>
              </c:ext>
            </c:extLst>
          </c:dPt>
          <c:cat>
            <c:strRef>
              <c:f>ПОРТФЕЛЬ!$K$5:$L$5</c:f>
              <c:strCache>
                <c:ptCount val="2"/>
                <c:pt idx="0">
                  <c:v>ядро</c:v>
                </c:pt>
                <c:pt idx="1">
                  <c:v>тактика</c:v>
                </c:pt>
              </c:strCache>
            </c:strRef>
          </c:cat>
          <c:val>
            <c:numRef>
              <c:f>ПОРТФЕЛЬ!$K$6:$L$6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F4C-477B-BD8C-5AEE47A20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ru-RU"/>
              <a:t>Классы активов в ядре стартового капитала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2593755571636828"/>
          <c:y val="0.1917416235313652"/>
          <c:w val="0.61284313417025871"/>
          <c:h val="0.55253385185839377"/>
        </c:manualLayout>
      </c:layout>
      <c:pieChart>
        <c:varyColors val="1"/>
        <c:ser>
          <c:idx val="1"/>
          <c:order val="0"/>
          <c:tx>
            <c:v>1</c:v>
          </c:tx>
          <c:dPt>
            <c:idx val="0"/>
            <c:bubble3D val="0"/>
            <c:spPr>
              <a:solidFill>
                <a:srgbClr val="7AF68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1D74-4754-94F8-EC7CD46FAA2D}"/>
              </c:ext>
            </c:extLst>
          </c:dPt>
          <c:dPt>
            <c:idx val="1"/>
            <c:bubble3D val="0"/>
            <c:spPr>
              <a:solidFill>
                <a:srgbClr val="FF5D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D74-4754-94F8-EC7CD46FAA2D}"/>
              </c:ext>
            </c:extLst>
          </c:dPt>
          <c:dPt>
            <c:idx val="2"/>
            <c:bubble3D val="0"/>
            <c:spPr>
              <a:solidFill>
                <a:srgbClr val="DC69F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1D74-4754-94F8-EC7CD46FAA2D}"/>
              </c:ext>
            </c:extLst>
          </c:dPt>
          <c:cat>
            <c:strRef>
              <c:f>ПОРТФЕЛЬ!$K$9:$K$11</c:f>
              <c:strCache>
                <c:ptCount val="3"/>
                <c:pt idx="0">
                  <c:v>консервативная часть</c:v>
                </c:pt>
                <c:pt idx="1">
                  <c:v>рисковая часть</c:v>
                </c:pt>
                <c:pt idx="2">
                  <c:v>защитная часть</c:v>
                </c:pt>
              </c:strCache>
            </c:strRef>
          </c:cat>
          <c:val>
            <c:numRef>
              <c:f>ПОРТФЕЛЬ!$L$9:$L$11</c:f>
              <c:numCache>
                <c:formatCode>0.00%</c:formatCode>
                <c:ptCount val="3"/>
                <c:pt idx="0" formatCode="0.0%">
                  <c:v>0</c:v>
                </c:pt>
                <c:pt idx="1">
                  <c:v>0</c:v>
                </c:pt>
                <c:pt idx="2" formatCode="0.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74-4754-94F8-EC7CD46FA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ru-RU"/>
              <a:t>Диверсификация акций в</a:t>
            </a:r>
            <a:r>
              <a:rPr lang="ru-RU" baseline="0"/>
              <a:t> стартовом капитале </a:t>
            </a:r>
            <a:r>
              <a:rPr lang="ru-RU"/>
              <a:t>по отраслям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6011954498761763"/>
          <c:y val="0.20479889425607345"/>
          <c:w val="0.67759546534363835"/>
          <c:h val="0.41994902918533056"/>
        </c:manualLayout>
      </c:layout>
      <c:pieChart>
        <c:varyColors val="1"/>
        <c:ser>
          <c:idx val="0"/>
          <c:order val="0"/>
          <c:tx>
            <c:v>1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F4-4D4E-ACF8-B168744410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F4-4D4E-ACF8-B168744410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F4-4D4E-ACF8-B16874441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F4-4D4E-ACF8-B168744410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F4-4D4E-ACF8-B168744410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2F4-4D4E-ACF8-B168744410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2F4-4D4E-ACF8-B168744410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2F4-4D4E-ACF8-B168744410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2F4-4D4E-ACF8-B168744410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2F4-4D4E-ACF8-B168744410B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2F4-4D4E-ACF8-B16874441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(ПОРТФЕЛЬ!$A$60,ПОРТФЕЛЬ!$A$66,ПОРТФЕЛЬ!$A$72,ПОРТФЕЛЬ!$A$78,ПОРТФЕЛЬ!$A$84,ПОРТФЕЛЬ!$A$90,ПОРТФЕЛЬ!$A$96,ПОРТФЕЛЬ!$A$102,ПОРТФЕЛЬ!$A$108,ПОРТФЕЛЬ!$A$114,ПОРТФЕЛЬ!$A$120)</c:f>
              <c:strCache>
                <c:ptCount val="11"/>
                <c:pt idx="0">
                  <c:v>Нефтегазовый сектор</c:v>
                </c:pt>
                <c:pt idx="1">
                  <c:v>Сектор электроэнергетики</c:v>
                </c:pt>
                <c:pt idx="2">
                  <c:v>Финансовый сектор</c:v>
                </c:pt>
                <c:pt idx="3">
                  <c:v>Металлургический сектор</c:v>
                </c:pt>
                <c:pt idx="4">
                  <c:v>Сектор золотодобытчиков</c:v>
                </c:pt>
                <c:pt idx="5">
                  <c:v>Сектор телекоммуникаций</c:v>
                </c:pt>
                <c:pt idx="6">
                  <c:v>Химический сектор</c:v>
                </c:pt>
                <c:pt idx="7">
                  <c:v>Строительный сектор</c:v>
                </c:pt>
                <c:pt idx="8">
                  <c:v>Потребительский сектор</c:v>
                </c:pt>
                <c:pt idx="9">
                  <c:v>Транспортный сектор</c:v>
                </c:pt>
                <c:pt idx="10">
                  <c:v>IT-сектор</c:v>
                </c:pt>
              </c:strCache>
            </c:strRef>
          </c:cat>
          <c:val>
            <c:numRef>
              <c:f>(ПОРТФЕЛЬ!$J$60,ПОРТФЕЛЬ!$J$66,ПОРТФЕЛЬ!$J$72,ПОРТФЕЛЬ!$J$78,ПОРТФЕЛЬ!$J$84,ПОРТФЕЛЬ!$J$90,ПОРТФЕЛЬ!$J$96,ПОРТФЕЛЬ!$J$102,ПОРТФЕЛЬ!$J$108,ПОРТФЕЛЬ!$J$114,ПОРТФЕЛЬ!$J$120)</c:f>
              <c:numCache>
                <c:formatCode>#\ ##0.0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F4-4D4E-ACF8-B168744410B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410498345303884E-2"/>
          <c:y val="0.85788561815947006"/>
          <c:w val="0.94987080774864296"/>
          <c:h val="0.14211438184052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Roboto Medium" panose="02000000000000000000" pitchFamily="2" charset="0"/>
                <a:ea typeface="Roboto Medium" panose="02000000000000000000" pitchFamily="2" charset="0"/>
                <a:cs typeface="+mn-cs"/>
              </a:defRPr>
            </a:pPr>
            <a:r>
              <a:rPr lang="ru-RU"/>
              <a:t>Диверсификация акций в стартовом капитале по эмитентам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Roboto Medium" panose="02000000000000000000" pitchFamily="2" charset="0"/>
              <a:ea typeface="Roboto Medium" panose="02000000000000000000" pitchFamily="2" charset="0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7418239683586359"/>
          <c:y val="0.2169308474311871"/>
          <c:w val="0.65555349732707768"/>
          <c:h val="0.70532046787974867"/>
        </c:manualLayout>
      </c:layout>
      <c:pieChart>
        <c:varyColors val="1"/>
        <c:ser>
          <c:idx val="0"/>
          <c:order val="0"/>
          <c:tx>
            <c:v>1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F1-4FB6-A809-B0F4B67431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F1-4FB6-A809-B0F4B67431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F1-4FB6-A809-B0F4B67431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F1-4FB6-A809-B0F4B67431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9F1-4FB6-A809-B0F4B67431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9F1-4FB6-A809-B0F4B674319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9F1-4FB6-A809-B0F4B674319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9F1-4FB6-A809-B0F4B674319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9F1-4FB6-A809-B0F4B674319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9F1-4FB6-A809-B0F4B674319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9F1-4FB6-A809-B0F4B674319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9F1-4FB6-A809-B0F4B674319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9F1-4FB6-A809-B0F4B674319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9F1-4FB6-A809-B0F4B674319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9F1-4FB6-A809-B0F4B674319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9F1-4FB6-A809-B0F4B674319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9F1-4FB6-A809-B0F4B674319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9F1-4FB6-A809-B0F4B674319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9F1-4FB6-A809-B0F4B6743199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9F1-4FB6-A809-B0F4B6743199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9F1-4FB6-A809-B0F4B6743199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9F1-4FB6-A809-B0F4B6743199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9F1-4FB6-A809-B0F4B6743199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9F1-4FB6-A809-B0F4B6743199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9F1-4FB6-A809-B0F4B6743199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9F1-4FB6-A809-B0F4B6743199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9F1-4FB6-A809-B0F4B6743199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9F1-4FB6-A809-B0F4B6743199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49F1-4FB6-A809-B0F4B6743199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49F1-4FB6-A809-B0F4B6743199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49F1-4FB6-A809-B0F4B6743199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49F1-4FB6-A809-B0F4B6743199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49F1-4FB6-A809-B0F4B6743199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49F1-4FB6-A809-B0F4B6743199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49F1-4FB6-A809-B0F4B6743199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49F1-4FB6-A809-B0F4B6743199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49F1-4FB6-A809-B0F4B6743199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49F1-4FB6-A809-B0F4B6743199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49F1-4FB6-A809-B0F4B6743199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49F1-4FB6-A809-B0F4B6743199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49F1-4FB6-A809-B0F4B6743199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49F1-4FB6-A809-B0F4B6743199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49F1-4FB6-A809-B0F4B6743199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49F1-4FB6-A809-B0F4B6743199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49F1-4FB6-A809-B0F4B6743199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49F1-4FB6-A809-B0F4B6743199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49F1-4FB6-A809-B0F4B6743199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49F1-4FB6-A809-B0F4B6743199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49F1-4FB6-A809-B0F4B6743199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49F1-4FB6-A809-B0F4B6743199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49F1-4FB6-A809-B0F4B6743199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49F1-4FB6-A809-B0F4B6743199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49F1-4FB6-A809-B0F4B6743199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49F1-4FB6-A809-B0F4B6743199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49F1-4FB6-A809-B0F4B67431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Roboto Medium" panose="02000000000000000000" pitchFamily="2" charset="0"/>
                    <a:ea typeface="Roboto Medium" panose="02000000000000000000" pitchFamily="2" charset="0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(ПОРТФЕЛЬ!$A$61:$A$65,ПОРТФЕЛЬ!$A$67:$A$71,ПОРТФЕЛЬ!$A$73:$A$77,ПОРТФЕЛЬ!$A$79:$A$83,ПОРТФЕЛЬ!$A$85:$A$89,ПОРТФЕЛЬ!$A$91:$A$95,ПОРТФЕЛЬ!$A$97:$A$101,ПОРТФЕЛЬ!$A$103:$A$107,ПОРТФЕЛЬ!$A$109:$A$112,ПОРТФЕЛЬ!$A$113,ПОРТФЕЛЬ!$A$115:$A$119,ПОРТФЕЛЬ!$A$121:$A$125)</c:f>
              <c:numCache>
                <c:formatCode>General</c:formatCode>
                <c:ptCount val="55"/>
              </c:numCache>
            </c:numRef>
          </c:cat>
          <c:val>
            <c:numRef>
              <c:f>(ПОРТФЕЛЬ!$J$61:$J$65,ПОРТФЕЛЬ!$J$67:$J$71,ПОРТФЕЛЬ!$J$73:$J$77,ПОРТФЕЛЬ!$J$79:$J$83,ПОРТФЕЛЬ!$J$85:$J$89,ПОРТФЕЛЬ!$J$91:$J$95,ПОРТФЕЛЬ!$J$97:$J$101,ПОРТФЕЛЬ!$J$103:$J$107,ПОРТФЕЛЬ!$J$109:$J$113,ПОРТФЕЛЬ!$J$115:$J$119,ПОРТФЕЛЬ!$J$121:$J$125)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E-49F1-4FB6-A809-B0F4B6743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Roboto Medium" panose="02000000000000000000" pitchFamily="2" charset="0"/>
          <a:ea typeface="Roboto Medium" panose="02000000000000000000" pitchFamily="2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167552</xdr:colOff>
      <xdr:row>18</xdr:row>
      <xdr:rowOff>151864</xdr:rowOff>
    </xdr:from>
    <xdr:to>
      <xdr:col>15</xdr:col>
      <xdr:colOff>108857</xdr:colOff>
      <xdr:row>34</xdr:row>
      <xdr:rowOff>54429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7ABC498-0F8E-419D-AAD3-530558D130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190498</xdr:colOff>
      <xdr:row>34</xdr:row>
      <xdr:rowOff>150090</xdr:rowOff>
    </xdr:from>
    <xdr:to>
      <xdr:col>15</xdr:col>
      <xdr:colOff>108857</xdr:colOff>
      <xdr:row>56</xdr:row>
      <xdr:rowOff>115454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DB50FDB-EF18-4FF4-B672-7E1C48143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164934</xdr:colOff>
      <xdr:row>57</xdr:row>
      <xdr:rowOff>11546</xdr:rowOff>
    </xdr:from>
    <xdr:to>
      <xdr:col>15</xdr:col>
      <xdr:colOff>74219</xdr:colOff>
      <xdr:row>98</xdr:row>
      <xdr:rowOff>127001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F45A7F3C-97E4-43CA-BA94-EE1DC60BFE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173182</xdr:colOff>
      <xdr:row>99</xdr:row>
      <xdr:rowOff>25400</xdr:rowOff>
    </xdr:from>
    <xdr:to>
      <xdr:col>15</xdr:col>
      <xdr:colOff>92363</xdr:colOff>
      <xdr:row>126</xdr:row>
      <xdr:rowOff>230908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991362FC-905D-4E09-AD5E-FFF6B1E61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461818</xdr:colOff>
      <xdr:row>18</xdr:row>
      <xdr:rowOff>150090</xdr:rowOff>
    </xdr:from>
    <xdr:to>
      <xdr:col>19</xdr:col>
      <xdr:colOff>403123</xdr:colOff>
      <xdr:row>34</xdr:row>
      <xdr:rowOff>52655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C1CCE445-2091-4E7A-A2AB-FA8FDFA9A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461819</xdr:colOff>
      <xdr:row>35</xdr:row>
      <xdr:rowOff>23090</xdr:rowOff>
    </xdr:from>
    <xdr:to>
      <xdr:col>19</xdr:col>
      <xdr:colOff>380178</xdr:colOff>
      <xdr:row>56</xdr:row>
      <xdr:rowOff>150091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CA3185FD-0032-450E-B569-C7AFB7B3D7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461818</xdr:colOff>
      <xdr:row>57</xdr:row>
      <xdr:rowOff>34635</xdr:rowOff>
    </xdr:from>
    <xdr:to>
      <xdr:col>19</xdr:col>
      <xdr:colOff>371103</xdr:colOff>
      <xdr:row>98</xdr:row>
      <xdr:rowOff>150090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469A9B55-475C-4D83-9A5E-8039AD620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473363</xdr:colOff>
      <xdr:row>99</xdr:row>
      <xdr:rowOff>57727</xdr:rowOff>
    </xdr:from>
    <xdr:to>
      <xdr:col>19</xdr:col>
      <xdr:colOff>369453</xdr:colOff>
      <xdr:row>126</xdr:row>
      <xdr:rowOff>219364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366292E8-D3ED-4B16-B155-71C3E69B8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E4464"/>
  </sheetPr>
  <dimension ref="A1:AF271"/>
  <sheetViews>
    <sheetView showGridLines="0" tabSelected="1" zoomScale="55" zoomScaleNormal="55" workbookViewId="0">
      <selection activeCell="C1" sqref="C1:F1"/>
    </sheetView>
  </sheetViews>
  <sheetFormatPr defaultRowHeight="13" x14ac:dyDescent="0.3"/>
  <cols>
    <col min="1" max="1" width="24.54296875" style="3" customWidth="1"/>
    <col min="2" max="2" width="16.7265625" style="3" customWidth="1"/>
    <col min="3" max="3" width="13.1796875" style="3" customWidth="1"/>
    <col min="4" max="4" width="11.54296875" style="3" customWidth="1"/>
    <col min="5" max="5" width="9.7265625" style="3" customWidth="1"/>
    <col min="6" max="6" width="13.08984375" style="3" customWidth="1"/>
    <col min="7" max="7" width="9.08984375" style="3" customWidth="1"/>
    <col min="8" max="8" width="16.1796875" style="3" customWidth="1"/>
    <col min="9" max="9" width="14.7265625" style="3" customWidth="1"/>
    <col min="10" max="10" width="15.26953125" style="3" customWidth="1"/>
    <col min="11" max="11" width="29.7265625" style="155" customWidth="1"/>
    <col min="12" max="21" width="17.36328125" style="3" customWidth="1"/>
    <col min="22" max="22" width="19.54296875" style="3" customWidth="1"/>
    <col min="23" max="29" width="8.7265625" style="3" customWidth="1"/>
    <col min="30" max="16384" width="8.7265625" style="3"/>
  </cols>
  <sheetData>
    <row r="1" spans="1:23" ht="25" customHeight="1" x14ac:dyDescent="0.4">
      <c r="A1" s="244" t="s">
        <v>0</v>
      </c>
      <c r="B1" s="244"/>
      <c r="C1" s="241"/>
      <c r="D1" s="241"/>
      <c r="E1" s="241"/>
      <c r="F1" s="241"/>
      <c r="H1" s="237" t="s">
        <v>68</v>
      </c>
      <c r="I1" s="238"/>
      <c r="J1" s="112"/>
      <c r="K1" s="237" t="s">
        <v>69</v>
      </c>
      <c r="L1" s="238"/>
      <c r="M1" s="26"/>
      <c r="N1" s="110"/>
      <c r="O1" s="10"/>
    </row>
    <row r="2" spans="1:23" ht="25" customHeight="1" x14ac:dyDescent="0.4">
      <c r="A2" s="245" t="s">
        <v>97</v>
      </c>
      <c r="B2" s="245"/>
      <c r="C2" s="241"/>
      <c r="D2" s="241"/>
      <c r="E2" s="241"/>
      <c r="F2" s="241"/>
      <c r="H2" s="133" t="s">
        <v>70</v>
      </c>
      <c r="I2" s="134">
        <f>B156</f>
        <v>0</v>
      </c>
      <c r="J2" s="112"/>
      <c r="K2" s="150" t="s">
        <v>70</v>
      </c>
      <c r="L2" s="144">
        <f>J156</f>
        <v>0</v>
      </c>
      <c r="M2" s="111"/>
      <c r="N2" s="110"/>
      <c r="O2" s="10"/>
    </row>
    <row r="3" spans="1:23" ht="25" customHeight="1" x14ac:dyDescent="0.4">
      <c r="A3" s="245" t="s">
        <v>98</v>
      </c>
      <c r="B3" s="245"/>
      <c r="C3" s="242"/>
      <c r="D3" s="242"/>
      <c r="E3" s="242"/>
      <c r="F3" s="242"/>
      <c r="H3" s="129"/>
      <c r="I3" s="130"/>
      <c r="J3" s="112"/>
      <c r="K3" s="129"/>
      <c r="L3" s="145"/>
      <c r="M3" s="111"/>
      <c r="N3" s="110"/>
      <c r="O3" s="10"/>
    </row>
    <row r="4" spans="1:23" ht="25" customHeight="1" x14ac:dyDescent="0.4">
      <c r="A4" s="245" t="s">
        <v>99</v>
      </c>
      <c r="B4" s="245"/>
      <c r="C4" s="241"/>
      <c r="D4" s="241"/>
      <c r="E4" s="241"/>
      <c r="F4" s="241"/>
      <c r="H4" s="239" t="s">
        <v>62</v>
      </c>
      <c r="I4" s="240"/>
      <c r="J4" s="112"/>
      <c r="K4" s="239" t="s">
        <v>62</v>
      </c>
      <c r="L4" s="240"/>
      <c r="M4" s="111"/>
      <c r="N4" s="110"/>
      <c r="O4" s="10"/>
    </row>
    <row r="5" spans="1:23" ht="37.5" customHeight="1" x14ac:dyDescent="0.4">
      <c r="A5" s="244" t="s">
        <v>31</v>
      </c>
      <c r="B5" s="244"/>
      <c r="C5" s="243"/>
      <c r="D5" s="243"/>
      <c r="E5" s="243"/>
      <c r="F5" s="243"/>
      <c r="H5" s="135" t="s">
        <v>60</v>
      </c>
      <c r="I5" s="136" t="s">
        <v>61</v>
      </c>
      <c r="J5" s="110"/>
      <c r="K5" s="150" t="s">
        <v>60</v>
      </c>
      <c r="L5" s="136" t="s">
        <v>61</v>
      </c>
      <c r="M5" s="10"/>
      <c r="N5" s="10"/>
      <c r="O5" s="10"/>
    </row>
    <row r="6" spans="1:23" ht="30.5" customHeight="1" x14ac:dyDescent="0.4">
      <c r="A6" s="244" t="s">
        <v>93</v>
      </c>
      <c r="B6" s="244"/>
      <c r="C6" s="243"/>
      <c r="D6" s="243"/>
      <c r="E6" s="243"/>
      <c r="F6" s="243"/>
      <c r="H6" s="137" t="str">
        <f>IF(B147=0,"",B147/B156)</f>
        <v/>
      </c>
      <c r="I6" s="138" t="str">
        <f>IF(F155=0,"",F155/B156)</f>
        <v/>
      </c>
      <c r="J6" s="50"/>
      <c r="K6" s="151" t="str">
        <f>IF(J147=0,"",J147/J156)</f>
        <v/>
      </c>
      <c r="L6" s="138" t="str">
        <f>IF(J155=0,"",J155/J156)</f>
        <v/>
      </c>
    </row>
    <row r="7" spans="1:23" ht="28.5" customHeight="1" x14ac:dyDescent="0.4">
      <c r="A7" s="244" t="s">
        <v>92</v>
      </c>
      <c r="B7" s="244"/>
      <c r="C7" s="243"/>
      <c r="D7" s="243"/>
      <c r="E7" s="243"/>
      <c r="F7" s="243"/>
      <c r="H7" s="131"/>
      <c r="I7" s="132"/>
      <c r="J7" s="50"/>
      <c r="K7" s="152"/>
      <c r="L7" s="132"/>
    </row>
    <row r="8" spans="1:23" ht="34.5" customHeight="1" x14ac:dyDescent="0.4">
      <c r="A8" s="244" t="s">
        <v>1</v>
      </c>
      <c r="B8" s="244"/>
      <c r="C8" s="243"/>
      <c r="D8" s="243"/>
      <c r="E8" s="243"/>
      <c r="F8" s="243"/>
      <c r="H8" s="239" t="s">
        <v>65</v>
      </c>
      <c r="I8" s="240"/>
      <c r="J8" s="50"/>
      <c r="K8" s="239" t="s">
        <v>65</v>
      </c>
      <c r="L8" s="240"/>
    </row>
    <row r="9" spans="1:23" ht="30" customHeight="1" x14ac:dyDescent="0.4">
      <c r="A9" s="244" t="s">
        <v>85</v>
      </c>
      <c r="B9" s="244"/>
      <c r="C9" s="241"/>
      <c r="D9" s="241"/>
      <c r="E9" s="241"/>
      <c r="F9" s="241"/>
      <c r="G9" s="2"/>
      <c r="H9" s="139" t="s">
        <v>63</v>
      </c>
      <c r="I9" s="140" t="str">
        <f>G56</f>
        <v/>
      </c>
      <c r="J9" s="47"/>
      <c r="K9" s="153" t="s">
        <v>63</v>
      </c>
      <c r="L9" s="140" t="str">
        <f>IF(J56=0,"",J56/J147)</f>
        <v/>
      </c>
    </row>
    <row r="10" spans="1:23" ht="30" customHeight="1" x14ac:dyDescent="0.4">
      <c r="A10" s="244" t="s">
        <v>94</v>
      </c>
      <c r="B10" s="244"/>
      <c r="C10" s="241"/>
      <c r="D10" s="241"/>
      <c r="E10" s="241"/>
      <c r="F10" s="241"/>
      <c r="G10" s="2"/>
      <c r="H10" s="139" t="s">
        <v>64</v>
      </c>
      <c r="I10" s="141" t="str">
        <f>G135</f>
        <v/>
      </c>
      <c r="J10" s="47"/>
      <c r="K10" s="153" t="s">
        <v>64</v>
      </c>
      <c r="L10" s="141" t="str">
        <f>IF(J135=0,"",J135/J147)</f>
        <v/>
      </c>
    </row>
    <row r="11" spans="1:23" ht="20" customHeight="1" thickBot="1" x14ac:dyDescent="0.45">
      <c r="A11" s="244" t="s">
        <v>2</v>
      </c>
      <c r="B11" s="244"/>
      <c r="C11" s="243"/>
      <c r="D11" s="243"/>
      <c r="E11" s="243"/>
      <c r="F11" s="243"/>
      <c r="G11" s="2"/>
      <c r="H11" s="142" t="s">
        <v>66</v>
      </c>
      <c r="I11" s="143" t="str">
        <f>G141</f>
        <v/>
      </c>
      <c r="J11" s="47"/>
      <c r="K11" s="154" t="s">
        <v>66</v>
      </c>
      <c r="L11" s="143" t="str">
        <f>IF(J141=0,"",J141/J147)</f>
        <v/>
      </c>
      <c r="M11" s="2"/>
      <c r="N11" s="2"/>
      <c r="O11" s="2"/>
      <c r="P11" s="2"/>
      <c r="Q11" s="2"/>
      <c r="R11" s="2"/>
      <c r="S11" s="2"/>
      <c r="T11" s="2"/>
    </row>
    <row r="12" spans="1:23" ht="18" customHeight="1" x14ac:dyDescent="0.4">
      <c r="A12" s="244" t="s">
        <v>3</v>
      </c>
      <c r="B12" s="244"/>
      <c r="C12" s="241"/>
      <c r="D12" s="241"/>
      <c r="E12" s="241"/>
      <c r="F12" s="241"/>
      <c r="G12" s="4"/>
      <c r="J12" s="51"/>
      <c r="M12" s="4"/>
      <c r="N12" s="4"/>
      <c r="O12" s="4"/>
      <c r="P12" s="4"/>
      <c r="Q12" s="4"/>
      <c r="R12" s="4"/>
      <c r="S12" s="4"/>
      <c r="T12" s="4"/>
    </row>
    <row r="13" spans="1:23" ht="18" customHeight="1" x14ac:dyDescent="0.4">
      <c r="A13" s="244" t="s">
        <v>4</v>
      </c>
      <c r="B13" s="244"/>
      <c r="C13" s="241"/>
      <c r="D13" s="241"/>
      <c r="E13" s="241"/>
      <c r="F13" s="241"/>
      <c r="G13" s="1"/>
      <c r="J13" s="52"/>
      <c r="M13" s="1"/>
      <c r="N13" s="1"/>
      <c r="O13" s="1"/>
      <c r="P13" s="1"/>
      <c r="Q13" s="1"/>
      <c r="R13" s="1"/>
      <c r="S13" s="1"/>
      <c r="T13" s="1"/>
    </row>
    <row r="14" spans="1:23" ht="26.5" customHeight="1" x14ac:dyDescent="0.4">
      <c r="A14" s="244" t="s">
        <v>5</v>
      </c>
      <c r="B14" s="244"/>
      <c r="C14" s="243"/>
      <c r="D14" s="243"/>
      <c r="E14" s="243"/>
      <c r="F14" s="243"/>
      <c r="G14" s="2"/>
      <c r="J14" s="47"/>
      <c r="M14" s="2"/>
      <c r="N14" s="2"/>
      <c r="O14" s="2"/>
      <c r="P14" s="2"/>
      <c r="Q14" s="2"/>
      <c r="R14" s="2"/>
      <c r="S14" s="2"/>
      <c r="T14" s="2"/>
      <c r="W14" s="11"/>
    </row>
    <row r="15" spans="1:23" ht="28.5" customHeight="1" x14ac:dyDescent="0.4">
      <c r="A15" s="244" t="s">
        <v>6</v>
      </c>
      <c r="B15" s="244"/>
      <c r="C15" s="243"/>
      <c r="D15" s="243"/>
      <c r="E15" s="243"/>
      <c r="F15" s="243"/>
      <c r="G15" s="2"/>
      <c r="J15" s="47"/>
      <c r="M15" s="2"/>
      <c r="N15" s="2"/>
      <c r="O15" s="2"/>
      <c r="P15" s="2"/>
      <c r="Q15" s="2"/>
      <c r="R15" s="2"/>
      <c r="S15" s="2"/>
      <c r="T15" s="2"/>
    </row>
    <row r="16" spans="1:23" x14ac:dyDescent="0.3">
      <c r="G16" s="2"/>
      <c r="J16" s="47"/>
      <c r="M16" s="2"/>
      <c r="N16" s="2"/>
      <c r="O16" s="2"/>
      <c r="P16" s="2"/>
      <c r="Q16" s="2"/>
      <c r="R16" s="2"/>
      <c r="S16" s="2"/>
      <c r="T16" s="2"/>
    </row>
    <row r="17" spans="1:24" x14ac:dyDescent="0.3">
      <c r="G17" s="2"/>
      <c r="J17" s="47"/>
      <c r="M17" s="2"/>
      <c r="N17" s="2"/>
      <c r="O17" s="2"/>
      <c r="P17" s="2"/>
      <c r="Q17" s="2"/>
      <c r="R17" s="2"/>
      <c r="S17" s="2"/>
      <c r="T17" s="2"/>
    </row>
    <row r="18" spans="1:24" x14ac:dyDescent="0.3">
      <c r="G18" s="2"/>
      <c r="H18" s="46"/>
      <c r="I18" s="2"/>
      <c r="J18" s="2"/>
      <c r="K18" s="156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4" ht="13.5" thickBot="1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57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4" ht="35" customHeight="1" x14ac:dyDescent="0.3">
      <c r="A20" s="294" t="s">
        <v>25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6"/>
      <c r="L20" s="28"/>
      <c r="M20" s="28"/>
      <c r="N20" s="28"/>
      <c r="O20" s="28"/>
      <c r="P20" s="28"/>
      <c r="Q20" s="28"/>
      <c r="R20" s="28"/>
      <c r="S20" s="28"/>
      <c r="T20" s="28"/>
      <c r="V20" s="8"/>
    </row>
    <row r="21" spans="1:24" ht="28.5" customHeight="1" x14ac:dyDescent="0.3">
      <c r="A21" s="297" t="s">
        <v>74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9"/>
      <c r="L21" s="29"/>
      <c r="M21" s="29"/>
      <c r="N21" s="29"/>
      <c r="O21" s="29"/>
      <c r="P21" s="29"/>
      <c r="Q21" s="29"/>
      <c r="R21" s="29"/>
      <c r="S21" s="29"/>
      <c r="T21" s="29"/>
      <c r="X21" s="31"/>
    </row>
    <row r="22" spans="1:24" ht="15.5" x14ac:dyDescent="0.35">
      <c r="A22" s="300" t="s">
        <v>129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"/>
      <c r="M22" s="30"/>
      <c r="N22" s="30"/>
      <c r="O22" s="30"/>
      <c r="P22" s="30"/>
      <c r="Q22" s="30"/>
      <c r="R22" s="30"/>
      <c r="S22" s="18"/>
      <c r="T22" s="18"/>
      <c r="X22" s="31"/>
    </row>
    <row r="23" spans="1:24" s="8" customFormat="1" ht="78" customHeight="1" x14ac:dyDescent="0.35">
      <c r="A23" s="229" t="s">
        <v>87</v>
      </c>
      <c r="B23" s="230"/>
      <c r="C23" s="231"/>
      <c r="D23" s="229" t="s">
        <v>117</v>
      </c>
      <c r="E23" s="231"/>
      <c r="F23" s="109" t="s">
        <v>39</v>
      </c>
      <c r="G23" s="235" t="s">
        <v>116</v>
      </c>
      <c r="H23" s="235"/>
      <c r="I23" s="235" t="s">
        <v>73</v>
      </c>
      <c r="J23" s="235"/>
      <c r="K23" s="235"/>
      <c r="L23" s="9"/>
      <c r="M23" s="9"/>
      <c r="N23" s="9"/>
      <c r="O23" s="9"/>
      <c r="P23" s="9"/>
    </row>
    <row r="24" spans="1:24" x14ac:dyDescent="0.3">
      <c r="A24" s="232"/>
      <c r="B24" s="233"/>
      <c r="C24" s="234"/>
      <c r="D24" s="227"/>
      <c r="E24" s="228"/>
      <c r="F24" s="13" t="str">
        <f>IF(D24="","",D24/$B$147)</f>
        <v/>
      </c>
      <c r="G24" s="236"/>
      <c r="H24" s="236"/>
      <c r="I24" s="293"/>
      <c r="J24" s="293"/>
      <c r="K24" s="293"/>
      <c r="L24" s="19"/>
      <c r="M24" s="19"/>
      <c r="N24" s="19"/>
      <c r="O24" s="19"/>
      <c r="P24" s="19"/>
      <c r="V24" s="31"/>
    </row>
    <row r="25" spans="1:24" x14ac:dyDescent="0.3">
      <c r="A25" s="232"/>
      <c r="B25" s="233"/>
      <c r="C25" s="234"/>
      <c r="D25" s="227"/>
      <c r="E25" s="228"/>
      <c r="F25" s="13" t="str">
        <f t="shared" ref="F25:F26" si="0">IF(D25="","",D25/$B$147)</f>
        <v/>
      </c>
      <c r="G25" s="236"/>
      <c r="H25" s="236"/>
      <c r="I25" s="293"/>
      <c r="J25" s="293"/>
      <c r="K25" s="293"/>
      <c r="L25" s="19"/>
      <c r="M25" s="19"/>
      <c r="N25" s="19"/>
      <c r="O25" s="19"/>
      <c r="P25" s="19"/>
      <c r="V25" s="31"/>
    </row>
    <row r="26" spans="1:24" ht="15" customHeight="1" x14ac:dyDescent="0.3">
      <c r="A26" s="232"/>
      <c r="B26" s="233"/>
      <c r="C26" s="234"/>
      <c r="D26" s="227"/>
      <c r="E26" s="228"/>
      <c r="F26" s="13" t="str">
        <f t="shared" si="0"/>
        <v/>
      </c>
      <c r="G26" s="236"/>
      <c r="H26" s="236"/>
      <c r="I26" s="293"/>
      <c r="J26" s="293"/>
      <c r="K26" s="293"/>
      <c r="L26" s="19"/>
      <c r="M26" s="19"/>
      <c r="N26" s="19"/>
      <c r="O26" s="19"/>
      <c r="P26" s="19"/>
      <c r="V26" s="31"/>
    </row>
    <row r="27" spans="1:24" ht="15.5" x14ac:dyDescent="0.3">
      <c r="A27" s="226" t="s">
        <v>15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0"/>
      <c r="M27" s="20"/>
      <c r="N27" s="20"/>
      <c r="O27" s="20"/>
      <c r="P27" s="20"/>
      <c r="Q27" s="20"/>
      <c r="R27" s="20"/>
      <c r="S27" s="20"/>
      <c r="T27" s="20"/>
    </row>
    <row r="28" spans="1:24" ht="19.5" customHeight="1" x14ac:dyDescent="0.35">
      <c r="A28" s="286" t="s">
        <v>46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1"/>
      <c r="M28" s="21"/>
      <c r="N28" s="21"/>
      <c r="O28" s="21"/>
      <c r="P28" s="21"/>
      <c r="Q28" s="21"/>
      <c r="R28" s="21"/>
      <c r="S28" s="21"/>
      <c r="T28" s="21"/>
    </row>
    <row r="29" spans="1:24" s="8" customFormat="1" ht="91" x14ac:dyDescent="0.3">
      <c r="A29" s="109" t="s">
        <v>87</v>
      </c>
      <c r="B29" s="109" t="s">
        <v>37</v>
      </c>
      <c r="C29" s="109" t="s">
        <v>38</v>
      </c>
      <c r="D29" s="109" t="s">
        <v>48</v>
      </c>
      <c r="E29" s="109" t="s">
        <v>121</v>
      </c>
      <c r="F29" s="109" t="s">
        <v>120</v>
      </c>
      <c r="G29" s="109" t="s">
        <v>39</v>
      </c>
      <c r="H29" s="109" t="s">
        <v>47</v>
      </c>
      <c r="I29" s="109" t="s">
        <v>119</v>
      </c>
      <c r="J29" s="109" t="s">
        <v>118</v>
      </c>
      <c r="K29" s="158" t="s">
        <v>73</v>
      </c>
      <c r="L29" s="9"/>
      <c r="M29" s="9"/>
      <c r="N29" s="9"/>
      <c r="O29" s="9"/>
      <c r="P29" s="9"/>
      <c r="Q29" s="9"/>
      <c r="R29" s="9"/>
      <c r="S29" s="9"/>
      <c r="T29" s="9"/>
      <c r="V29" s="3"/>
    </row>
    <row r="30" spans="1:24" s="5" customFormat="1" x14ac:dyDescent="0.3">
      <c r="A30" s="115"/>
      <c r="B30" s="115"/>
      <c r="C30" s="116"/>
      <c r="D30" s="115"/>
      <c r="E30" s="108"/>
      <c r="F30" s="17" t="str">
        <f>IF(C30="","",C30*D30*E30)</f>
        <v/>
      </c>
      <c r="G30" s="13" t="str">
        <f>IF(F30="","",F30/$B$147)</f>
        <v/>
      </c>
      <c r="H30" s="180"/>
      <c r="I30" s="115"/>
      <c r="J30" s="6" t="str">
        <f t="shared" ref="J30:J35" si="1">IF(I30="","",I30*D30*C30)</f>
        <v/>
      </c>
      <c r="K30" s="149"/>
      <c r="L30" s="22"/>
      <c r="M30" s="22"/>
      <c r="N30" s="22"/>
      <c r="O30" s="22"/>
      <c r="P30" s="22"/>
      <c r="Q30" s="22"/>
      <c r="R30" s="22"/>
      <c r="S30" s="22"/>
      <c r="T30" s="22"/>
      <c r="V30" s="3"/>
    </row>
    <row r="31" spans="1:24" s="5" customFormat="1" x14ac:dyDescent="0.3">
      <c r="A31" s="115"/>
      <c r="B31" s="115"/>
      <c r="C31" s="116"/>
      <c r="D31" s="115"/>
      <c r="E31" s="149"/>
      <c r="F31" s="17" t="str">
        <f t="shared" ref="F31:F35" si="2">IF(C31="","",C31*D31*E31)</f>
        <v/>
      </c>
      <c r="G31" s="13" t="str">
        <f t="shared" ref="G31:G35" si="3">IF(F31="","",F31/$B$147)</f>
        <v/>
      </c>
      <c r="H31" s="180"/>
      <c r="I31" s="115"/>
      <c r="J31" s="6" t="str">
        <f t="shared" si="1"/>
        <v/>
      </c>
      <c r="K31" s="149"/>
      <c r="L31" s="22"/>
      <c r="M31" s="22"/>
      <c r="N31" s="22"/>
      <c r="O31" s="22"/>
      <c r="P31" s="22"/>
      <c r="Q31" s="22"/>
      <c r="R31" s="22"/>
      <c r="S31" s="22"/>
      <c r="T31" s="22"/>
      <c r="V31" s="3"/>
    </row>
    <row r="32" spans="1:24" s="5" customFormat="1" x14ac:dyDescent="0.3">
      <c r="A32" s="115"/>
      <c r="B32" s="115"/>
      <c r="C32" s="116"/>
      <c r="D32" s="115"/>
      <c r="E32" s="149"/>
      <c r="F32" s="17" t="str">
        <f t="shared" si="2"/>
        <v/>
      </c>
      <c r="G32" s="13" t="str">
        <f t="shared" si="3"/>
        <v/>
      </c>
      <c r="H32" s="115"/>
      <c r="I32" s="115"/>
      <c r="J32" s="6" t="str">
        <f t="shared" si="1"/>
        <v/>
      </c>
      <c r="K32" s="149"/>
      <c r="L32" s="22"/>
      <c r="M32" s="22"/>
      <c r="N32" s="22"/>
      <c r="O32" s="22"/>
      <c r="P32" s="22"/>
      <c r="Q32" s="22"/>
      <c r="R32" s="22"/>
      <c r="S32" s="22"/>
      <c r="T32" s="22"/>
      <c r="V32" s="3"/>
    </row>
    <row r="33" spans="1:22" s="5" customFormat="1" x14ac:dyDescent="0.3">
      <c r="A33" s="115"/>
      <c r="B33" s="115"/>
      <c r="C33" s="116"/>
      <c r="D33" s="115"/>
      <c r="E33" s="147"/>
      <c r="F33" s="17" t="str">
        <f t="shared" si="2"/>
        <v/>
      </c>
      <c r="G33" s="13" t="str">
        <f t="shared" si="3"/>
        <v/>
      </c>
      <c r="H33" s="115"/>
      <c r="I33" s="115"/>
      <c r="J33" s="6" t="str">
        <f t="shared" si="1"/>
        <v/>
      </c>
      <c r="K33" s="149"/>
      <c r="L33" s="22"/>
      <c r="M33" s="22"/>
      <c r="N33" s="22"/>
      <c r="O33" s="22"/>
      <c r="P33" s="22"/>
      <c r="Q33" s="22"/>
      <c r="R33" s="22"/>
      <c r="S33" s="22"/>
      <c r="T33" s="22"/>
      <c r="V33" s="3"/>
    </row>
    <row r="34" spans="1:22" s="5" customFormat="1" x14ac:dyDescent="0.3">
      <c r="A34" s="115"/>
      <c r="B34" s="115"/>
      <c r="C34" s="116"/>
      <c r="D34" s="115"/>
      <c r="E34" s="147"/>
      <c r="F34" s="17" t="str">
        <f t="shared" si="2"/>
        <v/>
      </c>
      <c r="G34" s="13" t="str">
        <f t="shared" si="3"/>
        <v/>
      </c>
      <c r="H34" s="115"/>
      <c r="I34" s="115"/>
      <c r="J34" s="6" t="str">
        <f t="shared" si="1"/>
        <v/>
      </c>
      <c r="K34" s="149"/>
      <c r="L34" s="22"/>
      <c r="M34" s="22"/>
      <c r="N34" s="22"/>
      <c r="O34" s="22"/>
      <c r="P34" s="22"/>
      <c r="Q34" s="22"/>
      <c r="R34" s="22"/>
      <c r="S34" s="22"/>
      <c r="T34" s="22"/>
      <c r="V34" s="3"/>
    </row>
    <row r="35" spans="1:22" s="5" customFormat="1" x14ac:dyDescent="0.3">
      <c r="A35" s="115"/>
      <c r="B35" s="115"/>
      <c r="C35" s="116"/>
      <c r="D35" s="115"/>
      <c r="E35" s="147"/>
      <c r="F35" s="17" t="str">
        <f t="shared" si="2"/>
        <v/>
      </c>
      <c r="G35" s="13" t="str">
        <f t="shared" si="3"/>
        <v/>
      </c>
      <c r="H35" s="115"/>
      <c r="I35" s="115"/>
      <c r="J35" s="6" t="str">
        <f t="shared" si="1"/>
        <v/>
      </c>
      <c r="K35" s="149"/>
      <c r="L35" s="22"/>
      <c r="M35" s="22"/>
      <c r="N35" s="22"/>
      <c r="O35" s="22"/>
      <c r="P35" s="22"/>
      <c r="Q35" s="22"/>
      <c r="R35" s="22"/>
      <c r="S35" s="22"/>
      <c r="T35" s="22"/>
      <c r="V35" s="3"/>
    </row>
    <row r="36" spans="1:22" ht="14.5" customHeight="1" x14ac:dyDescent="0.3">
      <c r="A36" s="287" t="s">
        <v>44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9"/>
      <c r="L36" s="23"/>
      <c r="M36" s="23"/>
      <c r="N36" s="23"/>
      <c r="O36" s="23"/>
      <c r="P36" s="23"/>
      <c r="Q36" s="23"/>
      <c r="R36" s="23"/>
      <c r="S36" s="23"/>
      <c r="T36" s="23"/>
    </row>
    <row r="37" spans="1:22" s="8" customFormat="1" ht="78" x14ac:dyDescent="0.3">
      <c r="A37" s="105" t="s">
        <v>87</v>
      </c>
      <c r="B37" s="106" t="s">
        <v>37</v>
      </c>
      <c r="C37" s="106" t="s">
        <v>38</v>
      </c>
      <c r="D37" s="106" t="s">
        <v>48</v>
      </c>
      <c r="E37" s="148" t="s">
        <v>115</v>
      </c>
      <c r="F37" s="148" t="s">
        <v>120</v>
      </c>
      <c r="G37" s="106" t="s">
        <v>39</v>
      </c>
      <c r="H37" s="106" t="s">
        <v>47</v>
      </c>
      <c r="I37" s="148" t="s">
        <v>119</v>
      </c>
      <c r="J37" s="148" t="s">
        <v>118</v>
      </c>
      <c r="K37" s="159" t="s">
        <v>73</v>
      </c>
      <c r="L37" s="9"/>
      <c r="M37" s="9"/>
      <c r="N37" s="9"/>
      <c r="O37" s="9"/>
      <c r="P37" s="9"/>
      <c r="Q37" s="9"/>
      <c r="R37" s="9"/>
      <c r="S37" s="9"/>
      <c r="T37" s="9"/>
      <c r="V37" s="3"/>
    </row>
    <row r="38" spans="1:22" x14ac:dyDescent="0.3">
      <c r="A38" s="115"/>
      <c r="B38" s="115"/>
      <c r="C38" s="116"/>
      <c r="D38" s="115"/>
      <c r="E38" s="115"/>
      <c r="F38" s="17" t="str">
        <f>IF(C38="","",C38*D38*E38)</f>
        <v/>
      </c>
      <c r="G38" s="13" t="str">
        <f t="shared" ref="G38:G48" si="4">IF(F38="","",F38/$B$147)</f>
        <v/>
      </c>
      <c r="H38" s="115"/>
      <c r="I38" s="115"/>
      <c r="J38" s="6" t="str">
        <f t="shared" ref="J38:J48" si="5">IF(I38="","",I38*D38*C38)</f>
        <v/>
      </c>
      <c r="K38" s="115"/>
      <c r="L38" s="19"/>
      <c r="M38" s="19"/>
      <c r="N38" s="19"/>
      <c r="O38" s="19"/>
      <c r="P38" s="19"/>
      <c r="Q38" s="19"/>
      <c r="R38" s="19"/>
      <c r="S38" s="19"/>
      <c r="T38" s="19"/>
    </row>
    <row r="39" spans="1:22" x14ac:dyDescent="0.3">
      <c r="A39" s="115"/>
      <c r="B39" s="115"/>
      <c r="C39" s="116"/>
      <c r="D39" s="115"/>
      <c r="E39" s="115"/>
      <c r="F39" s="17" t="str">
        <f>IF(C39="","",C39*D39*E39)</f>
        <v/>
      </c>
      <c r="G39" s="13" t="str">
        <f t="shared" si="4"/>
        <v/>
      </c>
      <c r="H39" s="115"/>
      <c r="I39" s="115"/>
      <c r="J39" s="6" t="str">
        <f t="shared" si="5"/>
        <v/>
      </c>
      <c r="K39" s="115"/>
      <c r="L39" s="19"/>
      <c r="M39" s="19"/>
      <c r="N39" s="19"/>
      <c r="O39" s="19"/>
      <c r="P39" s="19"/>
      <c r="Q39" s="19"/>
      <c r="R39" s="19"/>
      <c r="S39" s="19"/>
      <c r="T39" s="19"/>
    </row>
    <row r="40" spans="1:22" x14ac:dyDescent="0.3">
      <c r="A40" s="115"/>
      <c r="B40" s="115"/>
      <c r="C40" s="116"/>
      <c r="D40" s="115"/>
      <c r="E40" s="115"/>
      <c r="F40" s="17" t="str">
        <f t="shared" ref="F40:F48" si="6">IF(C40="","",C40*D40*E40)</f>
        <v/>
      </c>
      <c r="G40" s="13" t="str">
        <f t="shared" si="4"/>
        <v/>
      </c>
      <c r="H40" s="115"/>
      <c r="I40" s="115"/>
      <c r="J40" s="6" t="str">
        <f t="shared" si="5"/>
        <v/>
      </c>
      <c r="K40" s="115"/>
      <c r="L40" s="19"/>
      <c r="M40" s="19"/>
      <c r="N40" s="19"/>
      <c r="O40" s="19"/>
      <c r="P40" s="19"/>
      <c r="Q40" s="19"/>
      <c r="R40" s="19"/>
      <c r="S40" s="19"/>
      <c r="T40" s="19"/>
    </row>
    <row r="41" spans="1:22" x14ac:dyDescent="0.3">
      <c r="A41" s="115"/>
      <c r="B41" s="115"/>
      <c r="C41" s="116"/>
      <c r="D41" s="115"/>
      <c r="E41" s="115"/>
      <c r="F41" s="17" t="str">
        <f t="shared" si="6"/>
        <v/>
      </c>
      <c r="G41" s="13" t="str">
        <f t="shared" si="4"/>
        <v/>
      </c>
      <c r="H41" s="115"/>
      <c r="I41" s="115"/>
      <c r="J41" s="6" t="str">
        <f t="shared" si="5"/>
        <v/>
      </c>
      <c r="K41" s="115"/>
      <c r="L41" s="19"/>
      <c r="M41" s="19"/>
      <c r="N41" s="19"/>
      <c r="O41" s="19"/>
      <c r="P41" s="19"/>
      <c r="Q41" s="19"/>
      <c r="R41" s="19"/>
      <c r="S41" s="19"/>
      <c r="T41" s="19"/>
    </row>
    <row r="42" spans="1:22" x14ac:dyDescent="0.3">
      <c r="A42" s="115"/>
      <c r="B42" s="115"/>
      <c r="C42" s="116"/>
      <c r="D42" s="115"/>
      <c r="E42" s="115"/>
      <c r="F42" s="17" t="str">
        <f t="shared" si="6"/>
        <v/>
      </c>
      <c r="G42" s="13" t="str">
        <f t="shared" si="4"/>
        <v/>
      </c>
      <c r="H42" s="115"/>
      <c r="I42" s="115"/>
      <c r="J42" s="6" t="str">
        <f t="shared" si="5"/>
        <v/>
      </c>
      <c r="K42" s="115"/>
      <c r="L42" s="19"/>
      <c r="M42" s="19"/>
      <c r="N42" s="19"/>
      <c r="O42" s="19"/>
      <c r="P42" s="19"/>
      <c r="Q42" s="19"/>
      <c r="R42" s="19"/>
      <c r="S42" s="19"/>
      <c r="T42" s="19"/>
    </row>
    <row r="43" spans="1:22" x14ac:dyDescent="0.3">
      <c r="A43" s="115"/>
      <c r="B43" s="115"/>
      <c r="C43" s="116"/>
      <c r="D43" s="115"/>
      <c r="E43" s="115"/>
      <c r="F43" s="17" t="str">
        <f t="shared" si="6"/>
        <v/>
      </c>
      <c r="G43" s="13" t="str">
        <f t="shared" si="4"/>
        <v/>
      </c>
      <c r="H43" s="115"/>
      <c r="I43" s="115"/>
      <c r="J43" s="6" t="str">
        <f t="shared" si="5"/>
        <v/>
      </c>
      <c r="K43" s="115"/>
      <c r="L43" s="24"/>
      <c r="M43" s="24"/>
      <c r="N43" s="24"/>
      <c r="O43" s="24"/>
      <c r="P43" s="24"/>
      <c r="Q43" s="24"/>
      <c r="R43" s="24"/>
      <c r="S43" s="24"/>
      <c r="T43" s="24"/>
    </row>
    <row r="44" spans="1:22" ht="15.5" x14ac:dyDescent="0.3">
      <c r="A44" s="115"/>
      <c r="B44" s="115"/>
      <c r="C44" s="116"/>
      <c r="D44" s="115"/>
      <c r="E44" s="115"/>
      <c r="F44" s="17" t="str">
        <f t="shared" si="6"/>
        <v/>
      </c>
      <c r="G44" s="13" t="str">
        <f t="shared" si="4"/>
        <v/>
      </c>
      <c r="H44" s="115"/>
      <c r="I44" s="115"/>
      <c r="J44" s="6" t="str">
        <f t="shared" si="5"/>
        <v/>
      </c>
      <c r="K44" s="115"/>
      <c r="L44" s="32"/>
      <c r="M44" s="32"/>
      <c r="N44" s="32"/>
      <c r="O44" s="32"/>
      <c r="P44" s="32"/>
      <c r="Q44" s="32"/>
      <c r="R44" s="32"/>
      <c r="S44" s="32"/>
      <c r="T44" s="32"/>
      <c r="U44" s="10"/>
    </row>
    <row r="45" spans="1:22" s="35" customFormat="1" x14ac:dyDescent="0.3">
      <c r="A45" s="115"/>
      <c r="B45" s="115"/>
      <c r="C45" s="116"/>
      <c r="D45" s="115"/>
      <c r="E45" s="115"/>
      <c r="F45" s="17" t="str">
        <f t="shared" si="6"/>
        <v/>
      </c>
      <c r="G45" s="13" t="str">
        <f t="shared" si="4"/>
        <v/>
      </c>
      <c r="H45" s="115"/>
      <c r="I45" s="115"/>
      <c r="J45" s="6" t="str">
        <f t="shared" si="5"/>
        <v/>
      </c>
      <c r="K45" s="115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10"/>
    </row>
    <row r="46" spans="1:22" s="10" customFormat="1" ht="14.5" customHeight="1" x14ac:dyDescent="0.3">
      <c r="A46" s="115"/>
      <c r="B46" s="115"/>
      <c r="C46" s="116"/>
      <c r="D46" s="115"/>
      <c r="E46" s="115"/>
      <c r="F46" s="17" t="str">
        <f t="shared" si="6"/>
        <v/>
      </c>
      <c r="G46" s="13" t="str">
        <f t="shared" si="4"/>
        <v/>
      </c>
      <c r="H46" s="115"/>
      <c r="I46" s="115"/>
      <c r="J46" s="6" t="str">
        <f t="shared" si="5"/>
        <v/>
      </c>
      <c r="K46" s="115"/>
      <c r="L46" s="25"/>
      <c r="M46" s="25"/>
      <c r="N46" s="25"/>
      <c r="O46" s="25"/>
      <c r="P46" s="25"/>
      <c r="Q46" s="25"/>
      <c r="R46" s="25"/>
      <c r="S46" s="25"/>
      <c r="T46" s="25"/>
    </row>
    <row r="47" spans="1:22" s="10" customFormat="1" x14ac:dyDescent="0.3">
      <c r="A47" s="115"/>
      <c r="B47" s="115"/>
      <c r="C47" s="116"/>
      <c r="D47" s="115"/>
      <c r="E47" s="115"/>
      <c r="F47" s="17" t="str">
        <f t="shared" si="6"/>
        <v/>
      </c>
      <c r="G47" s="13" t="str">
        <f t="shared" si="4"/>
        <v/>
      </c>
      <c r="H47" s="115"/>
      <c r="I47" s="115"/>
      <c r="J47" s="6" t="str">
        <f t="shared" si="5"/>
        <v/>
      </c>
      <c r="K47" s="115"/>
      <c r="L47" s="26"/>
      <c r="M47" s="26"/>
      <c r="N47" s="26"/>
      <c r="O47" s="26"/>
      <c r="P47" s="26"/>
      <c r="Q47" s="26"/>
      <c r="R47" s="26"/>
      <c r="S47" s="26"/>
      <c r="T47" s="26"/>
    </row>
    <row r="48" spans="1:22" s="10" customFormat="1" ht="13.5" thickBot="1" x14ac:dyDescent="0.35">
      <c r="A48" s="115"/>
      <c r="B48" s="115"/>
      <c r="C48" s="116"/>
      <c r="D48" s="115"/>
      <c r="E48" s="115"/>
      <c r="F48" s="65" t="str">
        <f t="shared" si="6"/>
        <v/>
      </c>
      <c r="G48" s="13" t="str">
        <f t="shared" si="4"/>
        <v/>
      </c>
      <c r="H48" s="115"/>
      <c r="I48" s="115"/>
      <c r="J48" s="6" t="str">
        <f t="shared" si="5"/>
        <v/>
      </c>
      <c r="K48" s="115"/>
      <c r="L48" s="26"/>
      <c r="M48" s="26"/>
      <c r="N48" s="26"/>
      <c r="O48" s="26"/>
      <c r="P48" s="26"/>
      <c r="Q48" s="26"/>
      <c r="R48" s="26"/>
      <c r="S48" s="26"/>
      <c r="T48" s="26"/>
    </row>
    <row r="49" spans="1:20" s="10" customFormat="1" x14ac:dyDescent="0.3">
      <c r="A49" s="290" t="s">
        <v>24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2"/>
      <c r="L49" s="26"/>
      <c r="M49" s="26"/>
      <c r="N49" s="26"/>
      <c r="O49" s="26"/>
      <c r="P49" s="26"/>
      <c r="Q49" s="26"/>
      <c r="R49" s="26"/>
      <c r="S49" s="26"/>
      <c r="T49" s="26"/>
    </row>
    <row r="50" spans="1:20" s="10" customFormat="1" ht="78" x14ac:dyDescent="0.3">
      <c r="A50" s="92" t="s">
        <v>87</v>
      </c>
      <c r="B50" s="41" t="s">
        <v>45</v>
      </c>
      <c r="C50" s="41" t="s">
        <v>38</v>
      </c>
      <c r="D50" s="41" t="s">
        <v>48</v>
      </c>
      <c r="E50" s="148" t="s">
        <v>115</v>
      </c>
      <c r="F50" s="148" t="s">
        <v>120</v>
      </c>
      <c r="G50" s="41" t="s">
        <v>39</v>
      </c>
      <c r="H50" s="41" t="s">
        <v>103</v>
      </c>
      <c r="I50" s="148" t="s">
        <v>119</v>
      </c>
      <c r="J50" s="148" t="s">
        <v>118</v>
      </c>
      <c r="K50" s="159" t="s">
        <v>73</v>
      </c>
      <c r="L50" s="26"/>
      <c r="M50" s="26"/>
      <c r="N50" s="26"/>
      <c r="O50" s="26"/>
      <c r="P50" s="26"/>
      <c r="Q50" s="26"/>
      <c r="R50" s="26"/>
      <c r="S50" s="26"/>
      <c r="T50" s="26"/>
    </row>
    <row r="51" spans="1:20" s="10" customFormat="1" x14ac:dyDescent="0.3">
      <c r="A51" s="115"/>
      <c r="B51" s="115"/>
      <c r="C51" s="116"/>
      <c r="D51" s="115"/>
      <c r="E51" s="115"/>
      <c r="F51" s="17" t="str">
        <f>IF(B51="","",C51*D51*E51)</f>
        <v/>
      </c>
      <c r="G51" s="13" t="str">
        <f>IF(F51="","",F51/$B$147)</f>
        <v/>
      </c>
      <c r="H51" s="115"/>
      <c r="I51" s="115"/>
      <c r="J51" s="6" t="str">
        <f>IF(I51="","",I51*D51*C51)</f>
        <v/>
      </c>
      <c r="K51" s="115"/>
      <c r="L51" s="26"/>
      <c r="M51" s="26"/>
      <c r="N51" s="26"/>
      <c r="O51" s="26"/>
      <c r="P51" s="26"/>
      <c r="Q51" s="26"/>
      <c r="R51" s="26"/>
      <c r="S51" s="26"/>
      <c r="T51" s="26"/>
    </row>
    <row r="52" spans="1:20" s="10" customFormat="1" x14ac:dyDescent="0.3">
      <c r="A52" s="115"/>
      <c r="B52" s="115"/>
      <c r="C52" s="116"/>
      <c r="D52" s="115"/>
      <c r="E52" s="115"/>
      <c r="F52" s="17" t="str">
        <f t="shared" ref="F52:F55" si="7">IF(B52="","",C52*D52*E52)</f>
        <v/>
      </c>
      <c r="G52" s="13" t="str">
        <f t="shared" ref="G52:G55" si="8">IF(F52="","",F52/$B$147)</f>
        <v/>
      </c>
      <c r="H52" s="115"/>
      <c r="I52" s="115"/>
      <c r="J52" s="6" t="str">
        <f t="shared" ref="J52:J55" si="9">IF(I52="","",I52*D52*C52)</f>
        <v/>
      </c>
      <c r="K52" s="115"/>
      <c r="L52" s="25"/>
      <c r="M52" s="25"/>
      <c r="N52" s="25"/>
      <c r="O52" s="25"/>
      <c r="P52" s="25"/>
      <c r="Q52" s="25"/>
      <c r="R52" s="25"/>
      <c r="S52" s="25"/>
      <c r="T52" s="25"/>
    </row>
    <row r="53" spans="1:20" s="10" customFormat="1" x14ac:dyDescent="0.3">
      <c r="A53" s="115"/>
      <c r="B53" s="115"/>
      <c r="C53" s="116"/>
      <c r="D53" s="115"/>
      <c r="E53" s="115"/>
      <c r="F53" s="17" t="str">
        <f t="shared" si="7"/>
        <v/>
      </c>
      <c r="G53" s="13" t="str">
        <f t="shared" si="8"/>
        <v/>
      </c>
      <c r="H53" s="115"/>
      <c r="I53" s="115"/>
      <c r="J53" s="6" t="str">
        <f t="shared" si="9"/>
        <v/>
      </c>
      <c r="K53" s="115"/>
      <c r="L53" s="26"/>
      <c r="M53" s="26"/>
      <c r="N53" s="26"/>
      <c r="O53" s="26"/>
      <c r="P53" s="26"/>
      <c r="Q53" s="26"/>
      <c r="R53" s="26"/>
      <c r="S53" s="26"/>
      <c r="T53" s="26"/>
    </row>
    <row r="54" spans="1:20" s="10" customFormat="1" x14ac:dyDescent="0.3">
      <c r="A54" s="115"/>
      <c r="B54" s="115"/>
      <c r="C54" s="116"/>
      <c r="D54" s="115"/>
      <c r="E54" s="115"/>
      <c r="F54" s="17" t="str">
        <f t="shared" si="7"/>
        <v/>
      </c>
      <c r="G54" s="13" t="str">
        <f t="shared" si="8"/>
        <v/>
      </c>
      <c r="H54" s="115"/>
      <c r="I54" s="115"/>
      <c r="J54" s="6" t="str">
        <f t="shared" si="9"/>
        <v/>
      </c>
      <c r="K54" s="115"/>
      <c r="L54" s="26"/>
      <c r="M54" s="26"/>
      <c r="N54" s="26"/>
      <c r="O54" s="26"/>
      <c r="P54" s="26"/>
      <c r="Q54" s="26"/>
      <c r="R54" s="26"/>
      <c r="S54" s="26"/>
      <c r="T54" s="26"/>
    </row>
    <row r="55" spans="1:20" s="10" customFormat="1" x14ac:dyDescent="0.3">
      <c r="A55" s="115"/>
      <c r="B55" s="115"/>
      <c r="C55" s="116"/>
      <c r="D55" s="115"/>
      <c r="E55" s="115"/>
      <c r="F55" s="17" t="str">
        <f t="shared" si="7"/>
        <v/>
      </c>
      <c r="G55" s="13" t="str">
        <f t="shared" si="8"/>
        <v/>
      </c>
      <c r="H55" s="115"/>
      <c r="I55" s="115"/>
      <c r="J55" s="6" t="str">
        <f t="shared" si="9"/>
        <v/>
      </c>
      <c r="K55" s="115"/>
      <c r="L55" s="26"/>
      <c r="M55" s="26"/>
      <c r="N55" s="26"/>
      <c r="O55" s="26"/>
      <c r="P55" s="26"/>
      <c r="Q55" s="26"/>
      <c r="R55" s="26"/>
      <c r="S55" s="26"/>
      <c r="T55" s="26"/>
    </row>
    <row r="56" spans="1:20" s="10" customFormat="1" ht="13.5" thickBot="1" x14ac:dyDescent="0.35">
      <c r="A56" s="274" t="s">
        <v>34</v>
      </c>
      <c r="B56" s="275"/>
      <c r="C56" s="275"/>
      <c r="D56" s="275"/>
      <c r="E56" s="276"/>
      <c r="F56" s="66">
        <f>(SUM(D24:E26,F30:F35,F38:F48,F51:F55))+(SUM(F144:F146)*0.5)</f>
        <v>0</v>
      </c>
      <c r="G56" s="67" t="str">
        <f>IF(F56=0,"",F56/B147)</f>
        <v/>
      </c>
      <c r="H56" s="68"/>
      <c r="I56" s="68"/>
      <c r="J56" s="69">
        <f>(SUM(J38:J48,J30:J35,J51:J55,G24:H26))+(SUM(J144:J146)*0.5)</f>
        <v>0</v>
      </c>
      <c r="K56" s="70"/>
      <c r="L56" s="26"/>
      <c r="M56" s="26"/>
      <c r="N56" s="26"/>
      <c r="O56" s="26"/>
      <c r="P56" s="26"/>
      <c r="Q56" s="26"/>
      <c r="R56" s="26"/>
      <c r="S56" s="26"/>
      <c r="T56" s="26"/>
    </row>
    <row r="57" spans="1:20" s="10" customFormat="1" ht="15.5" x14ac:dyDescent="0.3">
      <c r="A57" s="251" t="s">
        <v>122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3"/>
      <c r="L57" s="26"/>
      <c r="M57" s="26"/>
      <c r="N57" s="26"/>
      <c r="O57" s="26"/>
      <c r="P57" s="26"/>
      <c r="Q57" s="26"/>
      <c r="R57" s="26"/>
      <c r="S57" s="26"/>
      <c r="T57" s="26"/>
    </row>
    <row r="58" spans="1:20" s="10" customFormat="1" ht="15.5" x14ac:dyDescent="0.3">
      <c r="A58" s="283" t="s">
        <v>109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5"/>
      <c r="L58" s="26"/>
      <c r="M58" s="26"/>
      <c r="N58" s="26"/>
      <c r="O58" s="26"/>
      <c r="P58" s="26"/>
      <c r="Q58" s="26"/>
      <c r="R58" s="26"/>
      <c r="S58" s="26"/>
      <c r="T58" s="26"/>
    </row>
    <row r="59" spans="1:20" s="10" customFormat="1" ht="78.5" thickBot="1" x14ac:dyDescent="0.35">
      <c r="A59" s="63" t="s">
        <v>87</v>
      </c>
      <c r="B59" s="57" t="s">
        <v>45</v>
      </c>
      <c r="C59" s="57" t="s">
        <v>38</v>
      </c>
      <c r="D59" s="57" t="s">
        <v>48</v>
      </c>
      <c r="E59" s="148" t="s">
        <v>115</v>
      </c>
      <c r="F59" s="148" t="s">
        <v>120</v>
      </c>
      <c r="G59" s="57" t="s">
        <v>39</v>
      </c>
      <c r="H59" s="106" t="s">
        <v>103</v>
      </c>
      <c r="I59" s="148" t="s">
        <v>119</v>
      </c>
      <c r="J59" s="148" t="s">
        <v>118</v>
      </c>
      <c r="K59" s="160" t="s">
        <v>73</v>
      </c>
      <c r="L59" s="25"/>
      <c r="M59" s="25"/>
      <c r="N59" s="25"/>
      <c r="O59" s="25"/>
      <c r="P59" s="25"/>
      <c r="Q59" s="25"/>
      <c r="R59" s="25"/>
      <c r="S59" s="25"/>
      <c r="T59" s="25"/>
    </row>
    <row r="60" spans="1:20" s="10" customFormat="1" x14ac:dyDescent="0.3">
      <c r="A60" s="265" t="s">
        <v>16</v>
      </c>
      <c r="B60" s="266"/>
      <c r="C60" s="266"/>
      <c r="D60" s="266"/>
      <c r="E60" s="266"/>
      <c r="F60" s="60">
        <f>SUM(F61:F65)</f>
        <v>0</v>
      </c>
      <c r="G60" s="61" t="str">
        <f>IF(F60=0,"",F60/$B$147)</f>
        <v/>
      </c>
      <c r="H60" s="174"/>
      <c r="I60" s="175"/>
      <c r="J60" s="60">
        <f>SUM(J61:J65)</f>
        <v>0</v>
      </c>
      <c r="K60" s="176"/>
      <c r="L60" s="26"/>
      <c r="M60" s="26"/>
      <c r="N60" s="26"/>
      <c r="O60" s="26"/>
      <c r="P60" s="26"/>
      <c r="Q60" s="26"/>
      <c r="R60" s="26"/>
      <c r="S60" s="26"/>
      <c r="T60" s="26"/>
    </row>
    <row r="61" spans="1:20" s="10" customFormat="1" x14ac:dyDescent="0.3">
      <c r="A61" s="115"/>
      <c r="B61" s="115"/>
      <c r="C61" s="116"/>
      <c r="D61" s="115"/>
      <c r="E61" s="115"/>
      <c r="F61" s="54" t="str">
        <f>IF(C61="","",C61*E61*D61)</f>
        <v/>
      </c>
      <c r="G61" s="13" t="str">
        <f t="shared" ref="G61:G65" si="10">IF(F61="","",F61/$B$147)</f>
        <v/>
      </c>
      <c r="H61" s="115"/>
      <c r="I61" s="115"/>
      <c r="J61" s="49" t="str">
        <f>IF(I61="","",I61*C61*D61)</f>
        <v/>
      </c>
      <c r="K61" s="115"/>
      <c r="L61" s="26"/>
      <c r="M61" s="26"/>
      <c r="N61" s="26"/>
      <c r="O61" s="26"/>
      <c r="P61" s="26"/>
      <c r="Q61" s="26"/>
      <c r="R61" s="26"/>
      <c r="S61" s="26"/>
      <c r="T61" s="26"/>
    </row>
    <row r="62" spans="1:20" s="10" customFormat="1" x14ac:dyDescent="0.3">
      <c r="A62" s="115"/>
      <c r="B62" s="115"/>
      <c r="C62" s="116"/>
      <c r="D62" s="115"/>
      <c r="E62" s="115"/>
      <c r="F62" s="54" t="str">
        <f t="shared" ref="F62:F65" si="11">IF(C62="","",C62*E62*D62)</f>
        <v/>
      </c>
      <c r="G62" s="13" t="str">
        <f t="shared" si="10"/>
        <v/>
      </c>
      <c r="H62" s="115"/>
      <c r="I62" s="115"/>
      <c r="J62" s="49" t="str">
        <f t="shared" ref="J62:J65" si="12">IF(I62="","",I62*C62*D62)</f>
        <v/>
      </c>
      <c r="K62" s="115"/>
      <c r="L62" s="26"/>
      <c r="M62" s="26"/>
      <c r="N62" s="26"/>
      <c r="O62" s="26"/>
      <c r="P62" s="26"/>
      <c r="Q62" s="26"/>
      <c r="R62" s="26"/>
      <c r="S62" s="26"/>
      <c r="T62" s="26"/>
    </row>
    <row r="63" spans="1:20" s="10" customFormat="1" x14ac:dyDescent="0.3">
      <c r="A63" s="115"/>
      <c r="B63" s="115"/>
      <c r="C63" s="116"/>
      <c r="D63" s="115"/>
      <c r="E63" s="115"/>
      <c r="F63" s="54" t="str">
        <f t="shared" si="11"/>
        <v/>
      </c>
      <c r="G63" s="13" t="str">
        <f t="shared" si="10"/>
        <v/>
      </c>
      <c r="H63" s="115"/>
      <c r="I63" s="115"/>
      <c r="J63" s="49" t="str">
        <f t="shared" si="12"/>
        <v/>
      </c>
      <c r="K63" s="115"/>
      <c r="L63" s="26"/>
      <c r="M63" s="26"/>
      <c r="N63" s="26"/>
      <c r="O63" s="26"/>
      <c r="P63" s="26"/>
      <c r="Q63" s="26"/>
      <c r="R63" s="26"/>
      <c r="S63" s="26"/>
      <c r="T63" s="26"/>
    </row>
    <row r="64" spans="1:20" s="10" customFormat="1" x14ac:dyDescent="0.3">
      <c r="A64" s="115"/>
      <c r="B64" s="115"/>
      <c r="C64" s="116"/>
      <c r="D64" s="115"/>
      <c r="E64" s="115"/>
      <c r="F64" s="54" t="str">
        <f t="shared" si="11"/>
        <v/>
      </c>
      <c r="G64" s="13" t="str">
        <f t="shared" si="10"/>
        <v/>
      </c>
      <c r="H64" s="115"/>
      <c r="I64" s="115"/>
      <c r="J64" s="49" t="str">
        <f t="shared" si="12"/>
        <v/>
      </c>
      <c r="K64" s="115"/>
      <c r="L64" s="26"/>
      <c r="M64" s="26"/>
      <c r="N64" s="26"/>
      <c r="O64" s="26"/>
      <c r="P64" s="26"/>
      <c r="Q64" s="26"/>
      <c r="R64" s="26"/>
      <c r="S64" s="26"/>
      <c r="T64" s="26"/>
    </row>
    <row r="65" spans="1:30" s="10" customFormat="1" ht="13.5" thickBot="1" x14ac:dyDescent="0.35">
      <c r="A65" s="115"/>
      <c r="B65" s="115"/>
      <c r="C65" s="116"/>
      <c r="D65" s="115"/>
      <c r="E65" s="115"/>
      <c r="F65" s="54" t="str">
        <f t="shared" si="11"/>
        <v/>
      </c>
      <c r="G65" s="13" t="str">
        <f t="shared" si="10"/>
        <v/>
      </c>
      <c r="H65" s="115"/>
      <c r="I65" s="115"/>
      <c r="J65" s="49" t="str">
        <f t="shared" si="12"/>
        <v/>
      </c>
      <c r="K65" s="115"/>
      <c r="L65" s="25"/>
      <c r="M65" s="25"/>
      <c r="N65" s="25"/>
      <c r="O65" s="25"/>
      <c r="P65" s="25"/>
      <c r="Q65" s="25"/>
      <c r="R65" s="25"/>
      <c r="S65" s="25"/>
      <c r="T65" s="25"/>
      <c r="AA65" s="35"/>
      <c r="AB65" s="35"/>
      <c r="AC65" s="35"/>
    </row>
    <row r="66" spans="1:30" s="10" customFormat="1" x14ac:dyDescent="0.3">
      <c r="A66" s="265" t="s">
        <v>17</v>
      </c>
      <c r="B66" s="266"/>
      <c r="C66" s="266"/>
      <c r="D66" s="266"/>
      <c r="E66" s="266"/>
      <c r="F66" s="60">
        <f>SUM(F67:F71)</f>
        <v>0</v>
      </c>
      <c r="G66" s="61" t="str">
        <f>IF(F66=0,"",F66/$B$147)</f>
        <v/>
      </c>
      <c r="H66" s="174"/>
      <c r="I66" s="175"/>
      <c r="J66" s="60">
        <f t="shared" ref="J66" si="13">SUM(J67:J71)</f>
        <v>0</v>
      </c>
      <c r="K66" s="176"/>
      <c r="L66" s="26"/>
      <c r="M66" s="26"/>
      <c r="N66" s="26"/>
      <c r="O66" s="26"/>
      <c r="P66" s="26"/>
      <c r="Q66" s="26"/>
      <c r="R66" s="26"/>
      <c r="S66" s="26"/>
      <c r="T66" s="26"/>
    </row>
    <row r="67" spans="1:30" s="10" customFormat="1" x14ac:dyDescent="0.3">
      <c r="A67" s="115"/>
      <c r="B67" s="115"/>
      <c r="C67" s="116"/>
      <c r="D67" s="115"/>
      <c r="E67" s="115"/>
      <c r="F67" s="54" t="str">
        <f>IF(C67="","",C67*E67*D67)</f>
        <v/>
      </c>
      <c r="G67" s="13" t="str">
        <f t="shared" ref="G67:G71" si="14">IF(F67="","",F67/$B$147)</f>
        <v/>
      </c>
      <c r="H67" s="115"/>
      <c r="I67" s="115"/>
      <c r="J67" s="49" t="str">
        <f t="shared" ref="J67:J125" si="15">IF(I67="","",I67*C67*D67)</f>
        <v/>
      </c>
      <c r="K67" s="115"/>
      <c r="L67" s="26"/>
      <c r="M67" s="26"/>
      <c r="N67" s="26"/>
      <c r="O67" s="26"/>
      <c r="P67" s="26"/>
      <c r="Q67" s="26"/>
      <c r="R67" s="26"/>
      <c r="S67" s="26"/>
      <c r="T67" s="26"/>
    </row>
    <row r="68" spans="1:30" s="10" customFormat="1" x14ac:dyDescent="0.3">
      <c r="A68" s="115"/>
      <c r="B68" s="115"/>
      <c r="C68" s="116"/>
      <c r="D68" s="115"/>
      <c r="E68" s="115"/>
      <c r="F68" s="54" t="str">
        <f t="shared" ref="F68:F125" si="16">IF(C68="","",C68*E68*D68)</f>
        <v/>
      </c>
      <c r="G68" s="13" t="str">
        <f t="shared" si="14"/>
        <v/>
      </c>
      <c r="H68" s="115"/>
      <c r="I68" s="115"/>
      <c r="J68" s="49" t="str">
        <f t="shared" si="15"/>
        <v/>
      </c>
      <c r="K68" s="115"/>
      <c r="L68" s="26"/>
      <c r="M68" s="26"/>
      <c r="N68" s="26"/>
      <c r="O68" s="26"/>
      <c r="P68" s="26"/>
      <c r="Q68" s="26"/>
      <c r="R68" s="26"/>
      <c r="S68" s="26"/>
      <c r="T68" s="26"/>
    </row>
    <row r="69" spans="1:30" s="10" customFormat="1" x14ac:dyDescent="0.3">
      <c r="A69" s="115"/>
      <c r="B69" s="115"/>
      <c r="C69" s="116"/>
      <c r="D69" s="115"/>
      <c r="E69" s="115"/>
      <c r="F69" s="54" t="str">
        <f t="shared" si="16"/>
        <v/>
      </c>
      <c r="G69" s="13" t="str">
        <f t="shared" si="14"/>
        <v/>
      </c>
      <c r="H69" s="115"/>
      <c r="I69" s="115"/>
      <c r="J69" s="49" t="str">
        <f t="shared" si="15"/>
        <v/>
      </c>
      <c r="K69" s="115"/>
      <c r="L69" s="26"/>
      <c r="M69" s="26"/>
      <c r="N69" s="26"/>
      <c r="O69" s="26"/>
      <c r="P69" s="26"/>
      <c r="Q69" s="26"/>
      <c r="R69" s="26"/>
      <c r="S69" s="26"/>
      <c r="T69" s="26"/>
    </row>
    <row r="70" spans="1:30" s="10" customFormat="1" x14ac:dyDescent="0.3">
      <c r="A70" s="115"/>
      <c r="B70" s="115"/>
      <c r="C70" s="116"/>
      <c r="D70" s="115"/>
      <c r="E70" s="115"/>
      <c r="F70" s="54" t="str">
        <f t="shared" si="16"/>
        <v/>
      </c>
      <c r="G70" s="13" t="str">
        <f t="shared" si="14"/>
        <v/>
      </c>
      <c r="H70" s="115"/>
      <c r="I70" s="115"/>
      <c r="J70" s="49" t="str">
        <f t="shared" si="15"/>
        <v/>
      </c>
      <c r="K70" s="115"/>
      <c r="L70" s="26"/>
      <c r="M70" s="26"/>
      <c r="N70" s="26"/>
      <c r="O70" s="26"/>
      <c r="P70" s="26"/>
      <c r="Q70" s="26"/>
      <c r="R70" s="26"/>
      <c r="S70" s="26"/>
      <c r="T70" s="26"/>
    </row>
    <row r="71" spans="1:30" s="10" customFormat="1" ht="13.5" thickBot="1" x14ac:dyDescent="0.35">
      <c r="A71" s="115"/>
      <c r="B71" s="115"/>
      <c r="C71" s="116"/>
      <c r="D71" s="115"/>
      <c r="E71" s="115"/>
      <c r="F71" s="54" t="str">
        <f>IF(C71="","",C71*E71*D71)</f>
        <v/>
      </c>
      <c r="G71" s="13" t="str">
        <f t="shared" si="14"/>
        <v/>
      </c>
      <c r="H71" s="115"/>
      <c r="I71" s="115"/>
      <c r="J71" s="49" t="str">
        <f t="shared" si="15"/>
        <v/>
      </c>
      <c r="K71" s="115"/>
      <c r="L71" s="25"/>
      <c r="M71" s="25"/>
      <c r="N71" s="25"/>
      <c r="O71" s="25"/>
      <c r="P71" s="25"/>
      <c r="Q71" s="25"/>
      <c r="R71" s="25"/>
      <c r="S71" s="25"/>
      <c r="T71" s="25"/>
    </row>
    <row r="72" spans="1:30" s="10" customFormat="1" x14ac:dyDescent="0.3">
      <c r="A72" s="265" t="s">
        <v>18</v>
      </c>
      <c r="B72" s="266"/>
      <c r="C72" s="266"/>
      <c r="D72" s="266"/>
      <c r="E72" s="266"/>
      <c r="F72" s="60">
        <f>SUM(F73:F77)</f>
        <v>0</v>
      </c>
      <c r="G72" s="61" t="str">
        <f>IF(F72=0,"",F72/$B$147)</f>
        <v/>
      </c>
      <c r="H72" s="174"/>
      <c r="I72" s="175"/>
      <c r="J72" s="60">
        <f t="shared" ref="J72" si="17">SUM(J73:J77)</f>
        <v>0</v>
      </c>
      <c r="K72" s="176"/>
      <c r="L72" s="26"/>
      <c r="M72" s="26"/>
      <c r="N72" s="26"/>
      <c r="O72" s="26"/>
      <c r="P72" s="26"/>
      <c r="Q72" s="26"/>
      <c r="R72" s="26"/>
      <c r="S72" s="26"/>
      <c r="T72" s="26"/>
      <c r="AA72" s="35"/>
      <c r="AB72" s="35"/>
      <c r="AC72" s="35"/>
    </row>
    <row r="73" spans="1:30" s="10" customFormat="1" x14ac:dyDescent="0.3">
      <c r="A73" s="115"/>
      <c r="B73" s="115"/>
      <c r="C73" s="116"/>
      <c r="D73" s="115"/>
      <c r="E73" s="115"/>
      <c r="F73" s="54" t="str">
        <f>IF(C73="","",C73*E73*D73)</f>
        <v/>
      </c>
      <c r="G73" s="13" t="str">
        <f t="shared" ref="G73:G77" si="18">IF(F73="","",F73/$B$147)</f>
        <v/>
      </c>
      <c r="H73" s="115"/>
      <c r="I73" s="115"/>
      <c r="J73" s="49" t="str">
        <f t="shared" ref="J73" si="19">IF(I73="","",I73*C73*D73)</f>
        <v/>
      </c>
      <c r="K73" s="115"/>
      <c r="L73" s="26"/>
      <c r="M73" s="26"/>
      <c r="N73" s="26"/>
      <c r="O73" s="26"/>
      <c r="P73" s="26"/>
      <c r="Q73" s="26"/>
      <c r="R73" s="26"/>
      <c r="S73" s="26"/>
      <c r="T73" s="26"/>
      <c r="AA73" s="35"/>
      <c r="AB73" s="35"/>
      <c r="AC73" s="35"/>
    </row>
    <row r="74" spans="1:30" s="10" customFormat="1" x14ac:dyDescent="0.3">
      <c r="A74" s="115"/>
      <c r="B74" s="115"/>
      <c r="C74" s="116"/>
      <c r="D74" s="115"/>
      <c r="E74" s="115"/>
      <c r="F74" s="54" t="str">
        <f t="shared" si="16"/>
        <v/>
      </c>
      <c r="G74" s="13" t="str">
        <f t="shared" si="18"/>
        <v/>
      </c>
      <c r="H74" s="115"/>
      <c r="I74" s="115"/>
      <c r="J74" s="49" t="str">
        <f t="shared" si="15"/>
        <v/>
      </c>
      <c r="K74" s="115"/>
      <c r="L74" s="26"/>
      <c r="M74" s="26"/>
      <c r="N74" s="26"/>
      <c r="O74" s="26"/>
      <c r="P74" s="26"/>
      <c r="Q74" s="26"/>
      <c r="R74" s="26"/>
      <c r="S74" s="26"/>
      <c r="T74" s="26"/>
      <c r="AA74" s="35"/>
      <c r="AB74" s="35"/>
      <c r="AC74" s="35"/>
    </row>
    <row r="75" spans="1:30" s="10" customFormat="1" x14ac:dyDescent="0.3">
      <c r="A75" s="115"/>
      <c r="B75" s="115"/>
      <c r="C75" s="116"/>
      <c r="D75" s="115"/>
      <c r="E75" s="115"/>
      <c r="F75" s="54" t="str">
        <f t="shared" si="16"/>
        <v/>
      </c>
      <c r="G75" s="13" t="str">
        <f t="shared" si="18"/>
        <v/>
      </c>
      <c r="H75" s="115"/>
      <c r="I75" s="115"/>
      <c r="J75" s="49" t="str">
        <f t="shared" si="15"/>
        <v/>
      </c>
      <c r="K75" s="115"/>
      <c r="L75" s="26"/>
      <c r="M75" s="26"/>
      <c r="N75" s="26"/>
      <c r="O75" s="26"/>
      <c r="P75" s="26"/>
      <c r="Q75" s="26"/>
      <c r="R75" s="26"/>
      <c r="S75" s="26"/>
      <c r="T75" s="26"/>
      <c r="AD75" s="35"/>
    </row>
    <row r="76" spans="1:30" s="10" customFormat="1" x14ac:dyDescent="0.3">
      <c r="A76" s="115"/>
      <c r="B76" s="115"/>
      <c r="C76" s="116"/>
      <c r="D76" s="115"/>
      <c r="E76" s="115"/>
      <c r="F76" s="54" t="str">
        <f t="shared" si="16"/>
        <v/>
      </c>
      <c r="G76" s="13" t="str">
        <f t="shared" si="18"/>
        <v/>
      </c>
      <c r="H76" s="115"/>
      <c r="I76" s="115"/>
      <c r="J76" s="49" t="str">
        <f t="shared" si="15"/>
        <v/>
      </c>
      <c r="K76" s="115"/>
      <c r="L76" s="26"/>
      <c r="M76" s="26"/>
      <c r="N76" s="26"/>
      <c r="O76" s="26"/>
      <c r="P76" s="26"/>
      <c r="Q76" s="26"/>
      <c r="R76" s="26"/>
      <c r="S76" s="26"/>
      <c r="T76" s="26"/>
    </row>
    <row r="77" spans="1:30" s="10" customFormat="1" ht="13.5" thickBot="1" x14ac:dyDescent="0.35">
      <c r="A77" s="115"/>
      <c r="B77" s="115"/>
      <c r="C77" s="116"/>
      <c r="D77" s="115"/>
      <c r="E77" s="115"/>
      <c r="F77" s="54" t="str">
        <f t="shared" si="16"/>
        <v/>
      </c>
      <c r="G77" s="13" t="str">
        <f t="shared" si="18"/>
        <v/>
      </c>
      <c r="H77" s="115"/>
      <c r="I77" s="115"/>
      <c r="J77" s="49" t="str">
        <f t="shared" si="15"/>
        <v/>
      </c>
      <c r="K77" s="115"/>
      <c r="L77" s="25"/>
      <c r="M77" s="25"/>
      <c r="N77" s="25"/>
      <c r="O77" s="25"/>
      <c r="P77" s="25"/>
      <c r="Q77" s="25"/>
      <c r="R77" s="25"/>
      <c r="S77" s="25"/>
      <c r="T77" s="25"/>
    </row>
    <row r="78" spans="1:30" s="10" customFormat="1" x14ac:dyDescent="0.3">
      <c r="A78" s="265" t="s">
        <v>101</v>
      </c>
      <c r="B78" s="266"/>
      <c r="C78" s="266"/>
      <c r="D78" s="266"/>
      <c r="E78" s="266"/>
      <c r="F78" s="60">
        <f>SUM(F79:F83)</f>
        <v>0</v>
      </c>
      <c r="G78" s="61" t="str">
        <f>IF(F78=0,"",F78/$B$147)</f>
        <v/>
      </c>
      <c r="H78" s="174"/>
      <c r="I78" s="175"/>
      <c r="J78" s="60">
        <f t="shared" ref="J78" si="20">SUM(J79:J83)</f>
        <v>0</v>
      </c>
      <c r="K78" s="176"/>
      <c r="L78" s="26"/>
      <c r="M78" s="26"/>
      <c r="N78" s="26"/>
      <c r="O78" s="26"/>
      <c r="P78" s="26"/>
      <c r="Q78" s="26"/>
      <c r="R78" s="26"/>
      <c r="S78" s="26"/>
      <c r="T78" s="26"/>
    </row>
    <row r="79" spans="1:30" s="10" customFormat="1" x14ac:dyDescent="0.3">
      <c r="A79" s="115"/>
      <c r="B79" s="115"/>
      <c r="C79" s="116"/>
      <c r="D79" s="115"/>
      <c r="E79" s="115"/>
      <c r="F79" s="54" t="str">
        <f>IF(C79="","",C79*E79*D79)</f>
        <v/>
      </c>
      <c r="G79" s="15" t="str">
        <f t="shared" ref="G79:G81" si="21">IF(F79="","",F79/$B$147)</f>
        <v/>
      </c>
      <c r="H79" s="115"/>
      <c r="I79" s="115"/>
      <c r="J79" s="49" t="str">
        <f t="shared" ref="J79" si="22">IF(I79="","",I79*C79*D79)</f>
        <v/>
      </c>
      <c r="K79" s="115"/>
      <c r="L79" s="26"/>
      <c r="M79" s="26"/>
      <c r="N79" s="26"/>
      <c r="O79" s="26"/>
      <c r="P79" s="26"/>
      <c r="Q79" s="26"/>
      <c r="R79" s="26"/>
      <c r="S79" s="26"/>
      <c r="T79" s="26"/>
    </row>
    <row r="80" spans="1:30" s="10" customFormat="1" x14ac:dyDescent="0.3">
      <c r="A80" s="115"/>
      <c r="B80" s="115"/>
      <c r="C80" s="116"/>
      <c r="D80" s="115"/>
      <c r="E80" s="115"/>
      <c r="F80" s="55" t="str">
        <f t="shared" si="16"/>
        <v/>
      </c>
      <c r="G80" s="15" t="str">
        <f t="shared" si="21"/>
        <v/>
      </c>
      <c r="H80" s="115"/>
      <c r="I80" s="115"/>
      <c r="J80" s="49" t="str">
        <f t="shared" si="15"/>
        <v/>
      </c>
      <c r="K80" s="115"/>
      <c r="L80" s="26"/>
      <c r="M80" s="26"/>
      <c r="N80" s="26"/>
      <c r="O80" s="26"/>
      <c r="P80" s="26"/>
      <c r="Q80" s="26"/>
      <c r="R80" s="26"/>
      <c r="S80" s="26"/>
      <c r="T80" s="26"/>
    </row>
    <row r="81" spans="1:31" s="10" customFormat="1" x14ac:dyDescent="0.3">
      <c r="A81" s="115"/>
      <c r="B81" s="115"/>
      <c r="C81" s="116"/>
      <c r="D81" s="115"/>
      <c r="E81" s="115"/>
      <c r="F81" s="55" t="str">
        <f t="shared" si="16"/>
        <v/>
      </c>
      <c r="G81" s="15" t="str">
        <f t="shared" si="21"/>
        <v/>
      </c>
      <c r="H81" s="115"/>
      <c r="I81" s="115"/>
      <c r="J81" s="49" t="str">
        <f t="shared" si="15"/>
        <v/>
      </c>
      <c r="K81" s="115"/>
      <c r="L81" s="26"/>
      <c r="M81" s="26"/>
      <c r="N81" s="26"/>
      <c r="O81" s="26"/>
      <c r="P81" s="26"/>
      <c r="Q81" s="26"/>
      <c r="R81" s="26"/>
      <c r="S81" s="26"/>
      <c r="T81" s="26"/>
    </row>
    <row r="82" spans="1:31" s="10" customFormat="1" x14ac:dyDescent="0.3">
      <c r="A82" s="115"/>
      <c r="B82" s="115"/>
      <c r="C82" s="116"/>
      <c r="D82" s="115"/>
      <c r="E82" s="115"/>
      <c r="F82" s="55" t="str">
        <f t="shared" si="16"/>
        <v/>
      </c>
      <c r="G82" s="15" t="str">
        <f>IF(F82="","",F82/$B$147)</f>
        <v/>
      </c>
      <c r="H82" s="115"/>
      <c r="I82" s="115"/>
      <c r="J82" s="49" t="str">
        <f t="shared" si="15"/>
        <v/>
      </c>
      <c r="K82" s="115"/>
      <c r="L82" s="26"/>
      <c r="M82" s="26"/>
      <c r="N82" s="26"/>
      <c r="O82" s="26"/>
      <c r="P82" s="26"/>
      <c r="Q82" s="26"/>
      <c r="R82" s="26"/>
      <c r="S82" s="26"/>
      <c r="T82" s="26"/>
      <c r="AD82" s="35"/>
    </row>
    <row r="83" spans="1:31" s="10" customFormat="1" ht="13.5" thickBot="1" x14ac:dyDescent="0.35">
      <c r="A83" s="115"/>
      <c r="B83" s="115"/>
      <c r="C83" s="116"/>
      <c r="D83" s="115"/>
      <c r="E83" s="115"/>
      <c r="F83" s="55" t="str">
        <f t="shared" si="16"/>
        <v/>
      </c>
      <c r="G83" s="62" t="str">
        <f>IF(F83="","",F83/$B$147)</f>
        <v/>
      </c>
      <c r="H83" s="115"/>
      <c r="I83" s="115"/>
      <c r="J83" s="49" t="str">
        <f t="shared" si="15"/>
        <v/>
      </c>
      <c r="K83" s="115"/>
      <c r="L83" s="25"/>
      <c r="M83" s="25"/>
      <c r="N83" s="25"/>
      <c r="O83" s="25"/>
      <c r="P83" s="25"/>
      <c r="Q83" s="25"/>
      <c r="R83" s="25"/>
      <c r="S83" s="25"/>
      <c r="T83" s="25"/>
    </row>
    <row r="84" spans="1:31" s="10" customFormat="1" x14ac:dyDescent="0.3">
      <c r="A84" s="265" t="s">
        <v>150</v>
      </c>
      <c r="B84" s="266"/>
      <c r="C84" s="266"/>
      <c r="D84" s="266"/>
      <c r="E84" s="266"/>
      <c r="F84" s="60">
        <f>SUM(F85:F89)</f>
        <v>0</v>
      </c>
      <c r="G84" s="61" t="str">
        <f>IF(F84=0,"",F84/$B$147)</f>
        <v/>
      </c>
      <c r="H84" s="174"/>
      <c r="I84" s="175"/>
      <c r="J84" s="60">
        <f t="shared" ref="J84" si="23">SUM(J85:J89)</f>
        <v>0</v>
      </c>
      <c r="K84" s="176"/>
      <c r="L84" s="26"/>
      <c r="M84" s="26"/>
      <c r="N84" s="26"/>
      <c r="O84" s="26"/>
      <c r="P84" s="26"/>
      <c r="Q84" s="26"/>
      <c r="R84" s="26"/>
      <c r="S84" s="26"/>
      <c r="T84" s="26"/>
    </row>
    <row r="85" spans="1:31" s="10" customFormat="1" x14ac:dyDescent="0.3">
      <c r="A85" s="115"/>
      <c r="B85" s="115"/>
      <c r="C85" s="116"/>
      <c r="D85" s="115"/>
      <c r="E85" s="115"/>
      <c r="F85" s="54" t="str">
        <f>IF(C85="","",C85*E85*D85)</f>
        <v/>
      </c>
      <c r="G85" s="48" t="str">
        <f>IF(F85="","",F85/$B$147)</f>
        <v/>
      </c>
      <c r="H85" s="115"/>
      <c r="I85" s="115"/>
      <c r="J85" s="49" t="str">
        <f t="shared" ref="J85" si="24">IF(I85="","",I85*C85*D85)</f>
        <v/>
      </c>
      <c r="K85" s="115"/>
      <c r="L85" s="26"/>
      <c r="M85" s="26"/>
      <c r="N85" s="26"/>
      <c r="O85" s="26"/>
      <c r="P85" s="26"/>
      <c r="Q85" s="26"/>
      <c r="R85" s="26"/>
      <c r="S85" s="26"/>
      <c r="T85" s="26"/>
    </row>
    <row r="86" spans="1:31" s="10" customFormat="1" x14ac:dyDescent="0.3">
      <c r="A86" s="115"/>
      <c r="B86" s="115"/>
      <c r="C86" s="116"/>
      <c r="D86" s="115"/>
      <c r="E86" s="115"/>
      <c r="F86" s="55" t="str">
        <f t="shared" ref="F86:F89" si="25">IF(C86="","",C86*E86*D86)</f>
        <v/>
      </c>
      <c r="G86" s="48" t="str">
        <f t="shared" ref="G86:G89" si="26">IF(F86="","",F86/$B$147)</f>
        <v/>
      </c>
      <c r="H86" s="115"/>
      <c r="I86" s="115"/>
      <c r="J86" s="49" t="str">
        <f t="shared" si="15"/>
        <v/>
      </c>
      <c r="K86" s="115"/>
      <c r="L86" s="26"/>
      <c r="M86" s="26"/>
      <c r="N86" s="26"/>
      <c r="O86" s="26"/>
      <c r="P86" s="26"/>
      <c r="Q86" s="26"/>
      <c r="R86" s="26"/>
      <c r="S86" s="26"/>
      <c r="T86" s="26"/>
    </row>
    <row r="87" spans="1:31" s="10" customFormat="1" x14ac:dyDescent="0.3">
      <c r="A87" s="115"/>
      <c r="B87" s="115"/>
      <c r="C87" s="116"/>
      <c r="D87" s="115"/>
      <c r="E87" s="115"/>
      <c r="F87" s="55" t="str">
        <f t="shared" si="25"/>
        <v/>
      </c>
      <c r="G87" s="48" t="str">
        <f t="shared" si="26"/>
        <v/>
      </c>
      <c r="H87" s="115"/>
      <c r="I87" s="115"/>
      <c r="J87" s="49" t="str">
        <f t="shared" si="15"/>
        <v/>
      </c>
      <c r="K87" s="115"/>
      <c r="L87" s="26"/>
      <c r="M87" s="26"/>
      <c r="N87" s="26"/>
      <c r="O87" s="26"/>
      <c r="P87" s="26"/>
      <c r="Q87" s="26"/>
      <c r="R87" s="26"/>
      <c r="S87" s="26"/>
      <c r="T87" s="26"/>
    </row>
    <row r="88" spans="1:31" s="10" customFormat="1" x14ac:dyDescent="0.3">
      <c r="A88" s="115"/>
      <c r="B88" s="115"/>
      <c r="C88" s="116"/>
      <c r="D88" s="115"/>
      <c r="E88" s="115"/>
      <c r="F88" s="55" t="str">
        <f t="shared" si="25"/>
        <v/>
      </c>
      <c r="G88" s="48" t="str">
        <f t="shared" si="26"/>
        <v/>
      </c>
      <c r="H88" s="115"/>
      <c r="I88" s="115"/>
      <c r="J88" s="49" t="str">
        <f t="shared" si="15"/>
        <v/>
      </c>
      <c r="K88" s="115"/>
      <c r="L88" s="26"/>
      <c r="M88" s="26"/>
      <c r="N88" s="26"/>
      <c r="O88" s="26"/>
      <c r="P88" s="26"/>
      <c r="Q88" s="26"/>
      <c r="R88" s="26"/>
      <c r="S88" s="26"/>
      <c r="T88" s="26"/>
      <c r="AE88" s="35"/>
    </row>
    <row r="89" spans="1:31" s="10" customFormat="1" ht="13.5" thickBot="1" x14ac:dyDescent="0.35">
      <c r="A89" s="115"/>
      <c r="B89" s="115"/>
      <c r="C89" s="116"/>
      <c r="D89" s="115"/>
      <c r="E89" s="115"/>
      <c r="F89" s="55" t="str">
        <f t="shared" si="25"/>
        <v/>
      </c>
      <c r="G89" s="48" t="str">
        <f t="shared" si="26"/>
        <v/>
      </c>
      <c r="H89" s="115"/>
      <c r="I89" s="115"/>
      <c r="J89" s="49" t="str">
        <f t="shared" si="15"/>
        <v/>
      </c>
      <c r="K89" s="115"/>
      <c r="L89" s="25"/>
      <c r="M89" s="25"/>
      <c r="N89" s="25"/>
      <c r="O89" s="25"/>
      <c r="P89" s="25"/>
      <c r="Q89" s="25"/>
      <c r="R89" s="25"/>
      <c r="S89" s="25"/>
      <c r="T89" s="25"/>
      <c r="AA89" s="35"/>
      <c r="AB89" s="35"/>
      <c r="AC89" s="35"/>
    </row>
    <row r="90" spans="1:31" s="10" customFormat="1" x14ac:dyDescent="0.3">
      <c r="A90" s="265" t="s">
        <v>19</v>
      </c>
      <c r="B90" s="266"/>
      <c r="C90" s="266"/>
      <c r="D90" s="266"/>
      <c r="E90" s="266"/>
      <c r="F90" s="60">
        <f>SUM(F91:F95)</f>
        <v>0</v>
      </c>
      <c r="G90" s="61" t="str">
        <f>IF(F90=0,"",F90/$B$147)</f>
        <v/>
      </c>
      <c r="H90" s="174"/>
      <c r="I90" s="175"/>
      <c r="J90" s="60">
        <f t="shared" ref="J90" si="27">SUM(J91:J95)</f>
        <v>0</v>
      </c>
      <c r="K90" s="176"/>
      <c r="L90" s="26"/>
      <c r="M90" s="26"/>
      <c r="N90" s="26"/>
      <c r="O90" s="26"/>
      <c r="P90" s="26"/>
      <c r="Q90" s="26"/>
      <c r="R90" s="26"/>
      <c r="S90" s="26"/>
      <c r="T90" s="26"/>
    </row>
    <row r="91" spans="1:31" s="10" customFormat="1" x14ac:dyDescent="0.3">
      <c r="A91" s="115"/>
      <c r="B91" s="115"/>
      <c r="C91" s="116"/>
      <c r="D91" s="115"/>
      <c r="E91" s="115"/>
      <c r="F91" s="54" t="str">
        <f>IF(C91="","",C91*E91*D91)</f>
        <v/>
      </c>
      <c r="G91" s="48" t="str">
        <f>IF(F91="","",F91/$B$147)</f>
        <v/>
      </c>
      <c r="H91" s="115"/>
      <c r="I91" s="115"/>
      <c r="J91" s="49" t="str">
        <f t="shared" ref="J91" si="28">IF(I91="","",I91*C91*D91)</f>
        <v/>
      </c>
      <c r="K91" s="115"/>
      <c r="L91" s="26"/>
      <c r="M91" s="26"/>
      <c r="N91" s="26"/>
      <c r="O91" s="26"/>
      <c r="P91" s="26"/>
      <c r="Q91" s="26"/>
      <c r="R91" s="26"/>
      <c r="S91" s="26"/>
      <c r="T91" s="26"/>
    </row>
    <row r="92" spans="1:31" s="10" customFormat="1" x14ac:dyDescent="0.3">
      <c r="A92" s="115"/>
      <c r="B92" s="115"/>
      <c r="C92" s="116"/>
      <c r="D92" s="115"/>
      <c r="E92" s="115"/>
      <c r="F92" s="55" t="str">
        <f t="shared" si="16"/>
        <v/>
      </c>
      <c r="G92" s="48" t="str">
        <f t="shared" ref="G92:G95" si="29">IF(F92="","",F92/$B$147)</f>
        <v/>
      </c>
      <c r="H92" s="115"/>
      <c r="I92" s="115"/>
      <c r="J92" s="49" t="str">
        <f t="shared" si="15"/>
        <v/>
      </c>
      <c r="K92" s="115"/>
      <c r="L92" s="26"/>
      <c r="M92" s="26"/>
      <c r="N92" s="26"/>
      <c r="O92" s="26"/>
      <c r="P92" s="26"/>
      <c r="Q92" s="26"/>
      <c r="R92" s="26"/>
      <c r="S92" s="26"/>
      <c r="T92" s="26"/>
    </row>
    <row r="93" spans="1:31" s="10" customFormat="1" x14ac:dyDescent="0.3">
      <c r="A93" s="115"/>
      <c r="B93" s="115"/>
      <c r="C93" s="116"/>
      <c r="D93" s="115"/>
      <c r="E93" s="115"/>
      <c r="F93" s="55" t="str">
        <f t="shared" si="16"/>
        <v/>
      </c>
      <c r="G93" s="48" t="str">
        <f t="shared" si="29"/>
        <v/>
      </c>
      <c r="H93" s="115"/>
      <c r="I93" s="115"/>
      <c r="J93" s="49" t="str">
        <f t="shared" si="15"/>
        <v/>
      </c>
      <c r="K93" s="115"/>
      <c r="L93" s="26"/>
      <c r="M93" s="26"/>
      <c r="N93" s="26"/>
      <c r="O93" s="26"/>
      <c r="P93" s="26"/>
      <c r="Q93" s="26"/>
      <c r="R93" s="26"/>
      <c r="S93" s="26"/>
      <c r="T93" s="26"/>
    </row>
    <row r="94" spans="1:31" s="10" customFormat="1" x14ac:dyDescent="0.3">
      <c r="A94" s="115"/>
      <c r="B94" s="115"/>
      <c r="C94" s="116"/>
      <c r="D94" s="115"/>
      <c r="E94" s="115"/>
      <c r="F94" s="55" t="str">
        <f t="shared" si="16"/>
        <v/>
      </c>
      <c r="G94" s="48" t="str">
        <f t="shared" si="29"/>
        <v/>
      </c>
      <c r="H94" s="115"/>
      <c r="I94" s="115"/>
      <c r="J94" s="49" t="str">
        <f t="shared" si="15"/>
        <v/>
      </c>
      <c r="K94" s="115"/>
      <c r="L94" s="26"/>
      <c r="M94" s="26"/>
      <c r="N94" s="26"/>
      <c r="O94" s="26"/>
      <c r="P94" s="26"/>
      <c r="Q94" s="26"/>
      <c r="R94" s="26"/>
      <c r="S94" s="26"/>
      <c r="T94" s="26"/>
    </row>
    <row r="95" spans="1:31" s="10" customFormat="1" ht="13.5" thickBot="1" x14ac:dyDescent="0.35">
      <c r="A95" s="115"/>
      <c r="B95" s="115"/>
      <c r="C95" s="116"/>
      <c r="D95" s="115"/>
      <c r="E95" s="115"/>
      <c r="F95" s="55" t="str">
        <f t="shared" si="16"/>
        <v/>
      </c>
      <c r="G95" s="48" t="str">
        <f t="shared" si="29"/>
        <v/>
      </c>
      <c r="H95" s="115"/>
      <c r="I95" s="115"/>
      <c r="J95" s="49" t="str">
        <f t="shared" si="15"/>
        <v/>
      </c>
      <c r="K95" s="115"/>
      <c r="L95" s="25"/>
      <c r="M95" s="25"/>
      <c r="N95" s="25"/>
      <c r="O95" s="25"/>
      <c r="P95" s="25"/>
      <c r="Q95" s="25"/>
      <c r="R95" s="25"/>
      <c r="S95" s="25"/>
      <c r="T95" s="25"/>
      <c r="AE95" s="35"/>
    </row>
    <row r="96" spans="1:31" s="10" customFormat="1" x14ac:dyDescent="0.3">
      <c r="A96" s="265" t="s">
        <v>20</v>
      </c>
      <c r="B96" s="266"/>
      <c r="C96" s="266"/>
      <c r="D96" s="266"/>
      <c r="E96" s="266"/>
      <c r="F96" s="60">
        <f>SUM(F97:F101)</f>
        <v>0</v>
      </c>
      <c r="G96" s="61" t="str">
        <f>IF(F96=0,"",F96/$B$147)</f>
        <v/>
      </c>
      <c r="H96" s="174"/>
      <c r="I96" s="175"/>
      <c r="J96" s="60">
        <f t="shared" ref="J96" si="30">SUM(J97:J101)</f>
        <v>0</v>
      </c>
      <c r="K96" s="176"/>
      <c r="L96" s="26"/>
      <c r="M96" s="26"/>
      <c r="N96" s="26"/>
      <c r="O96" s="26"/>
      <c r="P96" s="26"/>
      <c r="Q96" s="26"/>
      <c r="R96" s="26"/>
      <c r="S96" s="26"/>
      <c r="T96" s="26"/>
    </row>
    <row r="97" spans="1:32" s="10" customFormat="1" x14ac:dyDescent="0.3">
      <c r="A97" s="115"/>
      <c r="B97" s="115"/>
      <c r="C97" s="116"/>
      <c r="D97" s="115"/>
      <c r="E97" s="115"/>
      <c r="F97" s="54" t="str">
        <f>IF(C97="","",C97*E97*D97)</f>
        <v/>
      </c>
      <c r="G97" s="48" t="str">
        <f>IF(F97="","",F97/$B$147)</f>
        <v/>
      </c>
      <c r="H97" s="115"/>
      <c r="I97" s="115"/>
      <c r="J97" s="49" t="str">
        <f t="shared" ref="J97" si="31">IF(I97="","",I97*C97*D97)</f>
        <v/>
      </c>
      <c r="K97" s="115"/>
      <c r="L97" s="26"/>
      <c r="M97" s="26"/>
      <c r="N97" s="26"/>
      <c r="O97" s="26"/>
      <c r="P97" s="26"/>
      <c r="Q97" s="26"/>
      <c r="R97" s="26"/>
      <c r="S97" s="26"/>
      <c r="T97" s="26"/>
    </row>
    <row r="98" spans="1:32" s="10" customFormat="1" x14ac:dyDescent="0.3">
      <c r="A98" s="115"/>
      <c r="B98" s="115"/>
      <c r="C98" s="116"/>
      <c r="D98" s="115"/>
      <c r="E98" s="115"/>
      <c r="F98" s="55" t="str">
        <f t="shared" si="16"/>
        <v/>
      </c>
      <c r="G98" s="48" t="str">
        <f t="shared" ref="G98:G101" si="32">IF(F98="","",F98/$B$147)</f>
        <v/>
      </c>
      <c r="H98" s="115"/>
      <c r="I98" s="115"/>
      <c r="J98" s="49" t="str">
        <f t="shared" si="15"/>
        <v/>
      </c>
      <c r="K98" s="115"/>
      <c r="L98" s="26"/>
      <c r="M98" s="26"/>
      <c r="N98" s="26"/>
      <c r="O98" s="26"/>
      <c r="P98" s="26"/>
      <c r="Q98" s="26"/>
      <c r="R98" s="26"/>
      <c r="S98" s="26"/>
      <c r="T98" s="26"/>
    </row>
    <row r="99" spans="1:32" s="10" customFormat="1" x14ac:dyDescent="0.3">
      <c r="A99" s="115"/>
      <c r="B99" s="115"/>
      <c r="C99" s="116"/>
      <c r="D99" s="115"/>
      <c r="E99" s="115"/>
      <c r="F99" s="55" t="str">
        <f t="shared" si="16"/>
        <v/>
      </c>
      <c r="G99" s="48" t="str">
        <f t="shared" si="32"/>
        <v/>
      </c>
      <c r="H99" s="115"/>
      <c r="I99" s="115"/>
      <c r="J99" s="49" t="str">
        <f t="shared" si="15"/>
        <v/>
      </c>
      <c r="K99" s="115"/>
      <c r="L99" s="26"/>
      <c r="M99" s="26"/>
      <c r="N99" s="26"/>
      <c r="O99" s="26"/>
      <c r="P99" s="26"/>
      <c r="Q99" s="26"/>
      <c r="R99" s="26"/>
      <c r="S99" s="26"/>
      <c r="T99" s="26"/>
      <c r="AD99" s="35"/>
    </row>
    <row r="100" spans="1:32" s="10" customFormat="1" x14ac:dyDescent="0.3">
      <c r="A100" s="115"/>
      <c r="B100" s="115"/>
      <c r="C100" s="116"/>
      <c r="D100" s="115"/>
      <c r="E100" s="115"/>
      <c r="F100" s="55" t="str">
        <f t="shared" si="16"/>
        <v/>
      </c>
      <c r="G100" s="48" t="str">
        <f t="shared" si="32"/>
        <v/>
      </c>
      <c r="H100" s="115"/>
      <c r="I100" s="115"/>
      <c r="J100" s="49" t="str">
        <f t="shared" si="15"/>
        <v/>
      </c>
      <c r="K100" s="115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32" s="10" customFormat="1" ht="13.5" thickBot="1" x14ac:dyDescent="0.35">
      <c r="A101" s="115"/>
      <c r="B101" s="115"/>
      <c r="C101" s="116"/>
      <c r="D101" s="115"/>
      <c r="E101" s="115"/>
      <c r="F101" s="55" t="str">
        <f t="shared" si="16"/>
        <v/>
      </c>
      <c r="G101" s="48" t="str">
        <f t="shared" si="32"/>
        <v/>
      </c>
      <c r="H101" s="115"/>
      <c r="I101" s="115"/>
      <c r="J101" s="49" t="str">
        <f t="shared" si="15"/>
        <v/>
      </c>
      <c r="K101" s="115"/>
      <c r="L101" s="25"/>
      <c r="M101" s="25"/>
      <c r="N101" s="25"/>
      <c r="O101" s="25"/>
      <c r="P101" s="25"/>
      <c r="Q101" s="25"/>
      <c r="R101" s="25"/>
      <c r="S101" s="25"/>
      <c r="T101" s="25"/>
      <c r="AF101" s="35"/>
    </row>
    <row r="102" spans="1:32" s="10" customFormat="1" x14ac:dyDescent="0.3">
      <c r="A102" s="265" t="s">
        <v>21</v>
      </c>
      <c r="B102" s="266"/>
      <c r="C102" s="266"/>
      <c r="D102" s="266"/>
      <c r="E102" s="266"/>
      <c r="F102" s="60">
        <f>SUM(F103:F107)</f>
        <v>0</v>
      </c>
      <c r="G102" s="61" t="str">
        <f>IF(F102=0,"",F102/$B$147)</f>
        <v/>
      </c>
      <c r="H102" s="174"/>
      <c r="I102" s="175"/>
      <c r="J102" s="60">
        <f t="shared" ref="J102" si="33">SUM(J103:J107)</f>
        <v>0</v>
      </c>
      <c r="K102" s="17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32" s="10" customFormat="1" x14ac:dyDescent="0.3">
      <c r="A103" s="115"/>
      <c r="B103" s="115"/>
      <c r="C103" s="116"/>
      <c r="D103" s="115"/>
      <c r="E103" s="115"/>
      <c r="F103" s="54" t="str">
        <f>IF(C103="","",C103*E103*D103)</f>
        <v/>
      </c>
      <c r="G103" s="48" t="str">
        <f>IF(F103="","",F103/$B$147)</f>
        <v/>
      </c>
      <c r="H103" s="115"/>
      <c r="I103" s="115"/>
      <c r="J103" s="49" t="str">
        <f t="shared" ref="J103" si="34">IF(I103="","",I103*C103*D103)</f>
        <v/>
      </c>
      <c r="K103" s="115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1:32" s="10" customFormat="1" x14ac:dyDescent="0.3">
      <c r="A104" s="115"/>
      <c r="B104" s="115"/>
      <c r="C104" s="116"/>
      <c r="D104" s="115"/>
      <c r="E104" s="115"/>
      <c r="F104" s="55" t="str">
        <f t="shared" si="16"/>
        <v/>
      </c>
      <c r="G104" s="48" t="str">
        <f t="shared" ref="G104:G107" si="35">IF(F104="","",F104/$B$147)</f>
        <v/>
      </c>
      <c r="H104" s="115"/>
      <c r="I104" s="115"/>
      <c r="J104" s="49" t="str">
        <f t="shared" si="15"/>
        <v/>
      </c>
      <c r="K104" s="115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1:32" s="10" customFormat="1" x14ac:dyDescent="0.3">
      <c r="A105" s="115"/>
      <c r="B105" s="115"/>
      <c r="C105" s="116"/>
      <c r="D105" s="115"/>
      <c r="E105" s="115"/>
      <c r="F105" s="55" t="str">
        <f t="shared" si="16"/>
        <v/>
      </c>
      <c r="G105" s="48" t="str">
        <f t="shared" si="35"/>
        <v/>
      </c>
      <c r="H105" s="115"/>
      <c r="I105" s="115"/>
      <c r="J105" s="49" t="str">
        <f t="shared" si="15"/>
        <v/>
      </c>
      <c r="K105" s="115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1:32" s="10" customFormat="1" x14ac:dyDescent="0.3">
      <c r="A106" s="115"/>
      <c r="B106" s="115"/>
      <c r="C106" s="116"/>
      <c r="D106" s="115"/>
      <c r="E106" s="115"/>
      <c r="F106" s="55" t="str">
        <f t="shared" si="16"/>
        <v/>
      </c>
      <c r="G106" s="48" t="str">
        <f t="shared" si="35"/>
        <v/>
      </c>
      <c r="H106" s="115"/>
      <c r="I106" s="115"/>
      <c r="J106" s="49" t="str">
        <f t="shared" si="15"/>
        <v/>
      </c>
      <c r="K106" s="115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32" s="10" customFormat="1" ht="13.5" thickBot="1" x14ac:dyDescent="0.35">
      <c r="A107" s="117"/>
      <c r="B107" s="117"/>
      <c r="C107" s="118"/>
      <c r="D107" s="117"/>
      <c r="E107" s="117"/>
      <c r="F107" s="119" t="str">
        <f t="shared" si="16"/>
        <v/>
      </c>
      <c r="G107" s="48" t="str">
        <f t="shared" si="35"/>
        <v/>
      </c>
      <c r="H107" s="117"/>
      <c r="I107" s="115"/>
      <c r="J107" s="49" t="str">
        <f t="shared" si="15"/>
        <v/>
      </c>
      <c r="K107" s="117"/>
      <c r="L107" s="56"/>
      <c r="M107" s="56"/>
      <c r="N107" s="56"/>
      <c r="O107" s="56"/>
      <c r="P107" s="56"/>
      <c r="Q107" s="56"/>
      <c r="R107" s="56"/>
      <c r="S107" s="56"/>
      <c r="T107" s="56"/>
      <c r="AF107" s="35"/>
    </row>
    <row r="108" spans="1:32" s="35" customFormat="1" x14ac:dyDescent="0.3">
      <c r="A108" s="265" t="s">
        <v>22</v>
      </c>
      <c r="B108" s="266"/>
      <c r="C108" s="266"/>
      <c r="D108" s="266"/>
      <c r="E108" s="266"/>
      <c r="F108" s="60">
        <f>SUM(F109:F113)</f>
        <v>0</v>
      </c>
      <c r="G108" s="61" t="str">
        <f>IF(F108=0,"",F108/$B$147)</f>
        <v/>
      </c>
      <c r="H108" s="174"/>
      <c r="I108" s="175"/>
      <c r="J108" s="60">
        <f t="shared" ref="J108" si="36">SUM(J109:J113)</f>
        <v>0</v>
      </c>
      <c r="K108" s="176"/>
      <c r="L108" s="34"/>
      <c r="M108" s="34"/>
      <c r="N108" s="34"/>
      <c r="O108" s="34"/>
      <c r="P108" s="34"/>
      <c r="Q108" s="34"/>
      <c r="R108" s="34"/>
      <c r="S108" s="34"/>
      <c r="T108" s="34"/>
      <c r="V108" s="10"/>
      <c r="AA108" s="10"/>
      <c r="AB108" s="10"/>
      <c r="AC108" s="10"/>
      <c r="AD108" s="10"/>
      <c r="AE108" s="10"/>
      <c r="AF108" s="10"/>
    </row>
    <row r="109" spans="1:32" s="10" customFormat="1" x14ac:dyDescent="0.3">
      <c r="A109" s="115"/>
      <c r="B109" s="115"/>
      <c r="C109" s="116"/>
      <c r="D109" s="115"/>
      <c r="E109" s="115"/>
      <c r="F109" s="54" t="str">
        <f>IF(C109="","",C109*E109*D109)</f>
        <v/>
      </c>
      <c r="G109" s="48" t="str">
        <f>IF(F109="","",F109/$B$147)</f>
        <v/>
      </c>
      <c r="H109" s="115"/>
      <c r="I109" s="115"/>
      <c r="J109" s="49" t="str">
        <f t="shared" ref="J109" si="37">IF(I109="","",I109*C109*D109)</f>
        <v/>
      </c>
      <c r="K109" s="161"/>
      <c r="L109" s="26"/>
      <c r="M109" s="26"/>
      <c r="N109" s="26"/>
      <c r="O109" s="26"/>
      <c r="P109" s="26"/>
      <c r="Q109" s="26"/>
      <c r="R109" s="26"/>
      <c r="S109" s="26"/>
      <c r="T109" s="26"/>
      <c r="AE109" s="35"/>
    </row>
    <row r="110" spans="1:32" s="10" customFormat="1" x14ac:dyDescent="0.3">
      <c r="A110" s="114"/>
      <c r="B110" s="115"/>
      <c r="C110" s="116"/>
      <c r="D110" s="115"/>
      <c r="E110" s="115"/>
      <c r="F110" s="55" t="str">
        <f t="shared" si="16"/>
        <v/>
      </c>
      <c r="G110" s="48" t="str">
        <f t="shared" ref="G110:G113" si="38">IF(F110="","",F110/$B$147)</f>
        <v/>
      </c>
      <c r="H110" s="115"/>
      <c r="I110" s="115"/>
      <c r="J110" s="49" t="str">
        <f t="shared" si="15"/>
        <v/>
      </c>
      <c r="K110" s="161"/>
      <c r="L110" s="26"/>
      <c r="M110" s="26"/>
      <c r="N110" s="26"/>
      <c r="O110" s="26"/>
      <c r="P110" s="26"/>
      <c r="Q110" s="26"/>
      <c r="R110" s="26"/>
      <c r="S110" s="26"/>
      <c r="T110" s="26"/>
      <c r="AE110" s="35"/>
    </row>
    <row r="111" spans="1:32" s="10" customFormat="1" x14ac:dyDescent="0.3">
      <c r="A111" s="114"/>
      <c r="B111" s="115"/>
      <c r="C111" s="116"/>
      <c r="D111" s="115"/>
      <c r="E111" s="115"/>
      <c r="F111" s="55" t="str">
        <f t="shared" si="16"/>
        <v/>
      </c>
      <c r="G111" s="48" t="str">
        <f t="shared" si="38"/>
        <v/>
      </c>
      <c r="H111" s="115"/>
      <c r="I111" s="115"/>
      <c r="J111" s="49" t="str">
        <f t="shared" si="15"/>
        <v/>
      </c>
      <c r="K111" s="161"/>
      <c r="L111" s="26"/>
      <c r="M111" s="26"/>
      <c r="N111" s="26"/>
      <c r="O111" s="26"/>
      <c r="P111" s="26"/>
      <c r="Q111" s="26"/>
      <c r="R111" s="26"/>
      <c r="S111" s="26"/>
      <c r="T111" s="26"/>
      <c r="AE111" s="35"/>
    </row>
    <row r="112" spans="1:32" s="10" customFormat="1" x14ac:dyDescent="0.3">
      <c r="A112" s="114"/>
      <c r="B112" s="115"/>
      <c r="C112" s="116"/>
      <c r="D112" s="115"/>
      <c r="E112" s="115"/>
      <c r="F112" s="55" t="str">
        <f t="shared" si="16"/>
        <v/>
      </c>
      <c r="G112" s="48" t="str">
        <f t="shared" si="38"/>
        <v/>
      </c>
      <c r="H112" s="115"/>
      <c r="I112" s="115"/>
      <c r="J112" s="49" t="str">
        <f t="shared" si="15"/>
        <v/>
      </c>
      <c r="K112" s="161"/>
      <c r="L112" s="26"/>
      <c r="M112" s="26"/>
      <c r="N112" s="26"/>
      <c r="O112" s="26"/>
      <c r="P112" s="26"/>
      <c r="Q112" s="26"/>
      <c r="R112" s="26"/>
      <c r="S112" s="26"/>
      <c r="T112" s="26"/>
      <c r="AE112" s="35"/>
    </row>
    <row r="113" spans="1:32" s="10" customFormat="1" ht="13.5" thickBot="1" x14ac:dyDescent="0.35">
      <c r="A113" s="120"/>
      <c r="B113" s="121"/>
      <c r="C113" s="122"/>
      <c r="D113" s="121"/>
      <c r="E113" s="121"/>
      <c r="F113" s="123" t="str">
        <f t="shared" si="16"/>
        <v/>
      </c>
      <c r="G113" s="48" t="str">
        <f t="shared" si="38"/>
        <v/>
      </c>
      <c r="H113" s="121"/>
      <c r="I113" s="115"/>
      <c r="J113" s="49" t="str">
        <f t="shared" si="15"/>
        <v/>
      </c>
      <c r="K113" s="162"/>
      <c r="L113" s="26"/>
      <c r="M113" s="26"/>
      <c r="N113" s="26"/>
      <c r="O113" s="26"/>
      <c r="P113" s="26"/>
      <c r="Q113" s="26"/>
      <c r="R113" s="26"/>
      <c r="S113" s="26"/>
      <c r="T113" s="26"/>
      <c r="AE113" s="35"/>
    </row>
    <row r="114" spans="1:32" s="10" customFormat="1" x14ac:dyDescent="0.3">
      <c r="A114" s="281" t="s">
        <v>23</v>
      </c>
      <c r="B114" s="282"/>
      <c r="C114" s="282"/>
      <c r="D114" s="282"/>
      <c r="E114" s="282"/>
      <c r="F114" s="58">
        <f>SUM(F115:F119)</f>
        <v>0</v>
      </c>
      <c r="G114" s="59" t="str">
        <f>IF(F114=0,"",F114/$B$147)</f>
        <v/>
      </c>
      <c r="H114" s="177"/>
      <c r="I114" s="178"/>
      <c r="J114" s="60">
        <f t="shared" ref="J114" si="39">SUM(J115:J119)</f>
        <v>0</v>
      </c>
      <c r="K114" s="179"/>
      <c r="L114" s="26"/>
      <c r="M114" s="26"/>
      <c r="N114" s="26"/>
      <c r="O114" s="26"/>
      <c r="P114" s="26"/>
      <c r="Q114" s="26"/>
      <c r="R114" s="26"/>
      <c r="S114" s="26"/>
      <c r="T114" s="26"/>
      <c r="AE114" s="35"/>
    </row>
    <row r="115" spans="1:32" s="10" customFormat="1" x14ac:dyDescent="0.3">
      <c r="A115" s="115"/>
      <c r="B115" s="115"/>
      <c r="C115" s="116"/>
      <c r="D115" s="115"/>
      <c r="E115" s="115"/>
      <c r="F115" s="54" t="str">
        <f>IF(C115="","",C115*E115*D115)</f>
        <v/>
      </c>
      <c r="G115" s="48" t="str">
        <f>IF(F115="","",F115/$B$147)</f>
        <v/>
      </c>
      <c r="H115" s="115"/>
      <c r="I115" s="115"/>
      <c r="J115" s="49" t="str">
        <f t="shared" ref="J115" si="40">IF(I115="","",I115*C115*D115)</f>
        <v/>
      </c>
      <c r="K115" s="115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1:32" x14ac:dyDescent="0.3">
      <c r="A116" s="115"/>
      <c r="B116" s="115"/>
      <c r="C116" s="116"/>
      <c r="D116" s="115"/>
      <c r="E116" s="115"/>
      <c r="F116" s="55" t="str">
        <f t="shared" si="16"/>
        <v/>
      </c>
      <c r="G116" s="48" t="str">
        <f t="shared" ref="G116:G119" si="41">IF(F116="","",F116/$B$147)</f>
        <v/>
      </c>
      <c r="H116" s="115"/>
      <c r="I116" s="115"/>
      <c r="J116" s="49" t="str">
        <f t="shared" si="15"/>
        <v/>
      </c>
      <c r="K116" s="115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32" ht="15.5" x14ac:dyDescent="0.3">
      <c r="A117" s="115"/>
      <c r="B117" s="115"/>
      <c r="C117" s="116"/>
      <c r="D117" s="115"/>
      <c r="E117" s="115"/>
      <c r="F117" s="55" t="str">
        <f t="shared" si="16"/>
        <v/>
      </c>
      <c r="G117" s="48" t="str">
        <f t="shared" si="41"/>
        <v/>
      </c>
      <c r="H117" s="115"/>
      <c r="I117" s="115"/>
      <c r="J117" s="49" t="str">
        <f t="shared" si="15"/>
        <v/>
      </c>
      <c r="K117" s="115"/>
      <c r="L117" s="33"/>
      <c r="M117" s="33"/>
      <c r="N117" s="33"/>
      <c r="O117" s="33"/>
      <c r="P117" s="33"/>
      <c r="Q117" s="33"/>
      <c r="R117" s="33"/>
      <c r="S117" s="33"/>
      <c r="T117" s="33"/>
      <c r="U117" s="10"/>
    </row>
    <row r="118" spans="1:32" s="8" customFormat="1" x14ac:dyDescent="0.3">
      <c r="A118" s="115"/>
      <c r="B118" s="115"/>
      <c r="C118" s="116"/>
      <c r="D118" s="115"/>
      <c r="E118" s="115"/>
      <c r="F118" s="55" t="str">
        <f t="shared" si="16"/>
        <v/>
      </c>
      <c r="G118" s="48" t="str">
        <f t="shared" si="41"/>
        <v/>
      </c>
      <c r="H118" s="115"/>
      <c r="I118" s="115"/>
      <c r="J118" s="49" t="str">
        <f t="shared" si="15"/>
        <v/>
      </c>
      <c r="K118" s="115"/>
      <c r="L118" s="34"/>
      <c r="M118" s="34"/>
      <c r="N118" s="34"/>
      <c r="O118" s="34"/>
      <c r="P118" s="34"/>
      <c r="Q118" s="34"/>
      <c r="R118" s="34"/>
      <c r="S118" s="34"/>
      <c r="T118" s="34"/>
      <c r="U118" s="35"/>
      <c r="V118" s="3"/>
      <c r="AA118" s="3"/>
      <c r="AB118" s="3"/>
      <c r="AC118" s="3"/>
      <c r="AD118" s="3"/>
      <c r="AE118" s="3"/>
      <c r="AF118" s="3"/>
    </row>
    <row r="119" spans="1:32" ht="13.5" thickBot="1" x14ac:dyDescent="0.35">
      <c r="A119" s="115"/>
      <c r="B119" s="115"/>
      <c r="C119" s="116"/>
      <c r="D119" s="115"/>
      <c r="E119" s="115"/>
      <c r="F119" s="55" t="str">
        <f t="shared" si="16"/>
        <v/>
      </c>
      <c r="G119" s="48" t="str">
        <f t="shared" si="41"/>
        <v/>
      </c>
      <c r="H119" s="115"/>
      <c r="I119" s="115"/>
      <c r="J119" s="49" t="str">
        <f t="shared" si="15"/>
        <v/>
      </c>
      <c r="K119" s="115"/>
      <c r="L119" s="26"/>
      <c r="M119" s="26"/>
      <c r="N119" s="26"/>
      <c r="O119" s="26"/>
      <c r="P119" s="26"/>
      <c r="Q119" s="26"/>
      <c r="R119" s="26"/>
      <c r="S119" s="26"/>
      <c r="T119" s="26"/>
      <c r="U119" s="10"/>
    </row>
    <row r="120" spans="1:32" x14ac:dyDescent="0.3">
      <c r="A120" s="265" t="s">
        <v>91</v>
      </c>
      <c r="B120" s="266"/>
      <c r="C120" s="266"/>
      <c r="D120" s="266"/>
      <c r="E120" s="266"/>
      <c r="F120" s="60">
        <f>SUM(F121:F125)</f>
        <v>0</v>
      </c>
      <c r="G120" s="61" t="str">
        <f>IF(F120=0,"",F120/$B$147)</f>
        <v/>
      </c>
      <c r="H120" s="174"/>
      <c r="I120" s="175"/>
      <c r="J120" s="60">
        <f>SUM(J121:J125)</f>
        <v>0</v>
      </c>
      <c r="K120" s="176"/>
      <c r="L120" s="26"/>
      <c r="M120" s="26"/>
      <c r="N120" s="26"/>
      <c r="O120" s="26"/>
      <c r="P120" s="26"/>
      <c r="Q120" s="26"/>
      <c r="R120" s="26"/>
      <c r="S120" s="26"/>
      <c r="T120" s="26"/>
      <c r="U120" s="10"/>
    </row>
    <row r="121" spans="1:32" x14ac:dyDescent="0.3">
      <c r="A121" s="115"/>
      <c r="B121" s="115"/>
      <c r="C121" s="116"/>
      <c r="D121" s="115"/>
      <c r="E121" s="115"/>
      <c r="F121" s="54" t="str">
        <f>IF(C121="","",C121*E121*D121)</f>
        <v/>
      </c>
      <c r="G121" s="48" t="str">
        <f>IF(F121="","",F121/$B$147)</f>
        <v/>
      </c>
      <c r="H121" s="115"/>
      <c r="I121" s="115"/>
      <c r="J121" s="49" t="str">
        <f t="shared" ref="J121" si="42">IF(I121="","",I121*C121*D121)</f>
        <v/>
      </c>
      <c r="K121" s="115"/>
      <c r="L121" s="26"/>
      <c r="M121" s="26"/>
      <c r="N121" s="26"/>
      <c r="O121" s="26"/>
      <c r="P121" s="26"/>
      <c r="Q121" s="26"/>
      <c r="R121" s="26"/>
      <c r="S121" s="26"/>
      <c r="T121" s="26"/>
      <c r="U121" s="10"/>
    </row>
    <row r="122" spans="1:32" x14ac:dyDescent="0.3">
      <c r="A122" s="115"/>
      <c r="B122" s="115"/>
      <c r="C122" s="116"/>
      <c r="D122" s="115"/>
      <c r="E122" s="115"/>
      <c r="F122" s="55" t="str">
        <f t="shared" si="16"/>
        <v/>
      </c>
      <c r="G122" s="48" t="str">
        <f t="shared" ref="G122:G125" si="43">IF(F122="","",F122/$B$147)</f>
        <v/>
      </c>
      <c r="H122" s="115"/>
      <c r="I122" s="115"/>
      <c r="J122" s="49" t="str">
        <f t="shared" si="15"/>
        <v/>
      </c>
      <c r="K122" s="115"/>
      <c r="L122" s="36"/>
      <c r="M122" s="36"/>
      <c r="N122" s="36"/>
      <c r="O122" s="36"/>
      <c r="P122" s="36"/>
      <c r="Q122" s="36"/>
      <c r="R122" s="36"/>
      <c r="S122" s="36"/>
      <c r="T122" s="36"/>
      <c r="U122" s="10"/>
    </row>
    <row r="123" spans="1:32" x14ac:dyDescent="0.3">
      <c r="A123" s="115"/>
      <c r="B123" s="115"/>
      <c r="C123" s="116"/>
      <c r="D123" s="115"/>
      <c r="E123" s="115"/>
      <c r="F123" s="55" t="str">
        <f t="shared" si="16"/>
        <v/>
      </c>
      <c r="G123" s="48" t="str">
        <f t="shared" si="43"/>
        <v/>
      </c>
      <c r="H123" s="115"/>
      <c r="I123" s="115"/>
      <c r="J123" s="49" t="str">
        <f>IF(I123="","",I123*C123*D123)</f>
        <v/>
      </c>
      <c r="K123" s="115"/>
      <c r="L123" s="37"/>
      <c r="M123" s="37"/>
      <c r="N123" s="37"/>
      <c r="O123" s="37"/>
      <c r="P123" s="37"/>
      <c r="Q123" s="37"/>
      <c r="R123" s="37"/>
      <c r="S123" s="37"/>
      <c r="T123" s="37"/>
      <c r="U123" s="10"/>
    </row>
    <row r="124" spans="1:32" s="45" customFormat="1" x14ac:dyDescent="0.3">
      <c r="A124" s="115"/>
      <c r="B124" s="115"/>
      <c r="C124" s="116"/>
      <c r="D124" s="115"/>
      <c r="E124" s="115"/>
      <c r="F124" s="55" t="str">
        <f t="shared" si="16"/>
        <v/>
      </c>
      <c r="G124" s="48" t="str">
        <f t="shared" si="43"/>
        <v/>
      </c>
      <c r="H124" s="115"/>
      <c r="I124" s="115"/>
      <c r="J124" s="49" t="str">
        <f t="shared" si="15"/>
        <v/>
      </c>
      <c r="K124" s="115"/>
      <c r="L124" s="34"/>
      <c r="M124" s="34"/>
      <c r="N124" s="34"/>
      <c r="O124" s="34"/>
      <c r="P124" s="34"/>
      <c r="Q124" s="34"/>
      <c r="R124" s="34"/>
      <c r="S124" s="34"/>
      <c r="T124" s="34"/>
      <c r="U124" s="44"/>
      <c r="AF124" s="8"/>
    </row>
    <row r="125" spans="1:32" ht="13.5" thickBot="1" x14ac:dyDescent="0.35">
      <c r="A125" s="117"/>
      <c r="B125" s="117"/>
      <c r="C125" s="118"/>
      <c r="D125" s="117"/>
      <c r="E125" s="117"/>
      <c r="F125" s="119" t="str">
        <f t="shared" si="16"/>
        <v/>
      </c>
      <c r="G125" s="48" t="str">
        <f t="shared" si="43"/>
        <v/>
      </c>
      <c r="H125" s="117"/>
      <c r="I125" s="115"/>
      <c r="J125" s="49" t="str">
        <f t="shared" si="15"/>
        <v/>
      </c>
      <c r="K125" s="117"/>
      <c r="L125" s="26"/>
      <c r="M125" s="26"/>
      <c r="N125" s="26"/>
      <c r="O125" s="26"/>
      <c r="P125" s="26"/>
      <c r="Q125" s="26"/>
      <c r="R125" s="26"/>
      <c r="S125" s="26"/>
      <c r="T125" s="26"/>
      <c r="U125" s="10"/>
    </row>
    <row r="126" spans="1:32" x14ac:dyDescent="0.3">
      <c r="A126" s="267" t="s">
        <v>100</v>
      </c>
      <c r="B126" s="268"/>
      <c r="C126" s="268"/>
      <c r="D126" s="268"/>
      <c r="E126" s="268"/>
      <c r="F126" s="268"/>
      <c r="G126" s="268"/>
      <c r="H126" s="268"/>
      <c r="I126" s="268"/>
      <c r="J126" s="268"/>
      <c r="K126" s="269"/>
      <c r="L126" s="26"/>
      <c r="M126" s="26"/>
      <c r="N126" s="26"/>
      <c r="O126" s="26"/>
      <c r="P126" s="26"/>
      <c r="Q126" s="26"/>
      <c r="R126" s="26"/>
      <c r="S126" s="26"/>
      <c r="T126" s="26"/>
      <c r="U126" s="10"/>
    </row>
    <row r="127" spans="1:32" ht="78" x14ac:dyDescent="0.3">
      <c r="A127" s="124" t="s">
        <v>87</v>
      </c>
      <c r="B127" s="53" t="s">
        <v>45</v>
      </c>
      <c r="C127" s="53" t="s">
        <v>38</v>
      </c>
      <c r="D127" s="53" t="s">
        <v>48</v>
      </c>
      <c r="E127" s="148" t="s">
        <v>115</v>
      </c>
      <c r="F127" s="148" t="s">
        <v>120</v>
      </c>
      <c r="G127" s="53" t="s">
        <v>39</v>
      </c>
      <c r="H127" s="53" t="s">
        <v>49</v>
      </c>
      <c r="I127" s="148" t="s">
        <v>119</v>
      </c>
      <c r="J127" s="148" t="s">
        <v>118</v>
      </c>
      <c r="K127" s="163" t="s">
        <v>73</v>
      </c>
      <c r="L127" s="26"/>
      <c r="M127" s="26"/>
      <c r="N127" s="26"/>
      <c r="O127" s="26"/>
      <c r="P127" s="26"/>
      <c r="Q127" s="26"/>
      <c r="R127" s="26"/>
      <c r="S127" s="26"/>
      <c r="T127" s="26"/>
      <c r="U127" s="10"/>
    </row>
    <row r="128" spans="1:32" x14ac:dyDescent="0.3">
      <c r="A128" s="114"/>
      <c r="B128" s="115"/>
      <c r="C128" s="116"/>
      <c r="D128" s="115"/>
      <c r="E128" s="115"/>
      <c r="F128" s="55" t="str">
        <f>IF(C128="","",C128*E128*D128)</f>
        <v/>
      </c>
      <c r="G128" s="15" t="str">
        <f>IF(F128="","",F128/$B$147)</f>
        <v/>
      </c>
      <c r="H128" s="115"/>
      <c r="I128" s="115"/>
      <c r="J128" s="12" t="str">
        <f>IF(I128="","",I128*C128*D128)</f>
        <v/>
      </c>
      <c r="K128" s="161"/>
      <c r="L128" s="38"/>
      <c r="M128" s="38"/>
      <c r="N128" s="38"/>
      <c r="O128" s="38"/>
      <c r="P128" s="38"/>
      <c r="Q128" s="38"/>
      <c r="R128" s="38"/>
      <c r="S128" s="38"/>
      <c r="T128" s="38"/>
      <c r="U128" s="10"/>
    </row>
    <row r="129" spans="1:32" ht="15.5" x14ac:dyDescent="0.3">
      <c r="A129" s="114"/>
      <c r="B129" s="115"/>
      <c r="C129" s="116"/>
      <c r="D129" s="115"/>
      <c r="E129" s="115"/>
      <c r="F129" s="55" t="str">
        <f t="shared" ref="F129:F134" si="44">IF(C129="","",C129*E129*D129)</f>
        <v/>
      </c>
      <c r="G129" s="15" t="str">
        <f t="shared" ref="G129:G134" si="45">IF(F129="","",F129/$B$147)</f>
        <v/>
      </c>
      <c r="H129" s="115"/>
      <c r="I129" s="115"/>
      <c r="J129" s="12" t="str">
        <f t="shared" ref="J129:J134" si="46">IF(I129="","",I129*C129*D129)</f>
        <v/>
      </c>
      <c r="K129" s="161"/>
      <c r="L129" s="39"/>
      <c r="M129" s="39"/>
      <c r="N129" s="39"/>
      <c r="O129" s="39"/>
      <c r="P129" s="39"/>
      <c r="Q129" s="39"/>
      <c r="R129" s="39"/>
      <c r="S129" s="39"/>
      <c r="T129" s="39"/>
      <c r="U129" s="10"/>
    </row>
    <row r="130" spans="1:32" s="8" customFormat="1" ht="14.5" customHeight="1" x14ac:dyDescent="0.3">
      <c r="A130" s="114"/>
      <c r="B130" s="115"/>
      <c r="C130" s="116"/>
      <c r="D130" s="115"/>
      <c r="E130" s="115"/>
      <c r="F130" s="55" t="str">
        <f t="shared" si="44"/>
        <v/>
      </c>
      <c r="G130" s="15" t="str">
        <f t="shared" si="45"/>
        <v/>
      </c>
      <c r="H130" s="115"/>
      <c r="I130" s="115"/>
      <c r="J130" s="12" t="str">
        <f t="shared" si="46"/>
        <v/>
      </c>
      <c r="K130" s="161"/>
      <c r="L130" s="34"/>
      <c r="M130" s="34"/>
      <c r="N130" s="34"/>
      <c r="O130" s="34"/>
      <c r="P130" s="34"/>
      <c r="Q130" s="34"/>
      <c r="R130" s="34"/>
      <c r="S130" s="34"/>
      <c r="T130" s="34"/>
      <c r="U130" s="35"/>
      <c r="V130" s="3"/>
      <c r="AA130" s="3"/>
      <c r="AB130" s="3"/>
      <c r="AC130" s="3"/>
      <c r="AD130" s="3"/>
      <c r="AE130" s="3"/>
      <c r="AF130" s="3"/>
    </row>
    <row r="131" spans="1:32" ht="14.5" customHeight="1" x14ac:dyDescent="0.3">
      <c r="A131" s="114"/>
      <c r="B131" s="115"/>
      <c r="C131" s="116"/>
      <c r="D131" s="115"/>
      <c r="E131" s="115"/>
      <c r="F131" s="55" t="str">
        <f t="shared" si="44"/>
        <v/>
      </c>
      <c r="G131" s="15" t="str">
        <f t="shared" si="45"/>
        <v/>
      </c>
      <c r="H131" s="115"/>
      <c r="I131" s="115"/>
      <c r="J131" s="12" t="str">
        <f t="shared" si="46"/>
        <v/>
      </c>
      <c r="K131" s="161"/>
      <c r="L131" s="40"/>
      <c r="M131" s="40"/>
      <c r="N131" s="40"/>
      <c r="O131" s="40"/>
      <c r="P131" s="40"/>
      <c r="Q131" s="40"/>
      <c r="R131" s="40"/>
      <c r="S131" s="40"/>
      <c r="T131" s="40"/>
      <c r="U131" s="10"/>
    </row>
    <row r="132" spans="1:32" ht="14.5" customHeight="1" x14ac:dyDescent="0.3">
      <c r="A132" s="114"/>
      <c r="B132" s="115"/>
      <c r="C132" s="116"/>
      <c r="D132" s="115"/>
      <c r="E132" s="115"/>
      <c r="F132" s="55" t="str">
        <f t="shared" si="44"/>
        <v/>
      </c>
      <c r="G132" s="15" t="str">
        <f t="shared" si="45"/>
        <v/>
      </c>
      <c r="H132" s="115"/>
      <c r="I132" s="115"/>
      <c r="J132" s="12" t="str">
        <f t="shared" si="46"/>
        <v/>
      </c>
      <c r="K132" s="161"/>
      <c r="L132" s="40"/>
      <c r="M132" s="40"/>
      <c r="N132" s="40"/>
      <c r="O132" s="40"/>
      <c r="P132" s="40"/>
      <c r="Q132" s="40"/>
      <c r="R132" s="40"/>
      <c r="S132" s="40"/>
      <c r="T132" s="40"/>
      <c r="U132" s="10"/>
    </row>
    <row r="133" spans="1:32" ht="14.5" customHeight="1" x14ac:dyDescent="0.3">
      <c r="A133" s="114"/>
      <c r="B133" s="115"/>
      <c r="C133" s="116"/>
      <c r="D133" s="115"/>
      <c r="E133" s="115"/>
      <c r="F133" s="55" t="str">
        <f t="shared" si="44"/>
        <v/>
      </c>
      <c r="G133" s="15" t="str">
        <f t="shared" si="45"/>
        <v/>
      </c>
      <c r="H133" s="115"/>
      <c r="I133" s="115"/>
      <c r="J133" s="12" t="str">
        <f t="shared" si="46"/>
        <v/>
      </c>
      <c r="K133" s="161"/>
      <c r="L133" s="40"/>
      <c r="M133" s="40"/>
      <c r="N133" s="40"/>
      <c r="O133" s="40"/>
      <c r="P133" s="40"/>
      <c r="Q133" s="40"/>
      <c r="R133" s="40"/>
      <c r="S133" s="40"/>
      <c r="T133" s="40"/>
      <c r="U133" s="10"/>
    </row>
    <row r="134" spans="1:32" ht="15" customHeight="1" thickBot="1" x14ac:dyDescent="0.35">
      <c r="A134" s="120"/>
      <c r="B134" s="121"/>
      <c r="C134" s="122"/>
      <c r="D134" s="121"/>
      <c r="E134" s="121"/>
      <c r="F134" s="123" t="str">
        <f t="shared" si="44"/>
        <v/>
      </c>
      <c r="G134" s="15" t="str">
        <f t="shared" si="45"/>
        <v/>
      </c>
      <c r="H134" s="121"/>
      <c r="I134" s="115"/>
      <c r="J134" s="12" t="str">
        <f t="shared" si="46"/>
        <v/>
      </c>
      <c r="K134" s="162"/>
      <c r="L134" s="40"/>
      <c r="M134" s="40"/>
      <c r="N134" s="40"/>
      <c r="O134" s="40"/>
      <c r="P134" s="40"/>
      <c r="Q134" s="40"/>
      <c r="R134" s="40"/>
      <c r="S134" s="40"/>
      <c r="T134" s="40"/>
      <c r="U134" s="10"/>
    </row>
    <row r="135" spans="1:32" ht="13.5" thickBot="1" x14ac:dyDescent="0.35">
      <c r="A135" s="279" t="s">
        <v>35</v>
      </c>
      <c r="B135" s="280"/>
      <c r="C135" s="280"/>
      <c r="D135" s="280"/>
      <c r="E135" s="280"/>
      <c r="F135" s="81">
        <f>(SUM(F128:F134,F102,F60,F66,F72,F78,F84,F90,F96,F108,F114,F120))+(SUM(F144:F146)*0.25)</f>
        <v>0</v>
      </c>
      <c r="G135" s="82" t="str">
        <f>IF(F135=0,"",F135/B147)</f>
        <v/>
      </c>
      <c r="H135" s="83"/>
      <c r="I135" s="83"/>
      <c r="J135" s="84">
        <f>(SUM(J61:J65,J67:J71,J73:J77,J79:J83,J85:J89,J91:J95,J97:J101,J103:J107,J109:J113,J115:J119,J121:J125,J128:J134))+(SUM(J144:J146)*0.25)</f>
        <v>0</v>
      </c>
      <c r="K135" s="85"/>
      <c r="L135" s="40"/>
      <c r="M135" s="40"/>
      <c r="N135" s="40"/>
      <c r="O135" s="40"/>
      <c r="P135" s="40"/>
      <c r="Q135" s="40"/>
      <c r="R135" s="40"/>
      <c r="S135" s="40"/>
      <c r="T135" s="40"/>
      <c r="U135" s="10"/>
    </row>
    <row r="136" spans="1:32" ht="25" customHeight="1" x14ac:dyDescent="0.3">
      <c r="A136" s="254" t="s">
        <v>110</v>
      </c>
      <c r="B136" s="255"/>
      <c r="C136" s="255"/>
      <c r="D136" s="255"/>
      <c r="E136" s="255"/>
      <c r="F136" s="255"/>
      <c r="G136" s="255"/>
      <c r="H136" s="255"/>
      <c r="I136" s="255"/>
      <c r="J136" s="255"/>
      <c r="K136" s="256"/>
      <c r="L136" s="38"/>
      <c r="M136" s="38"/>
      <c r="N136" s="38"/>
      <c r="O136" s="38"/>
      <c r="P136" s="38"/>
      <c r="Q136" s="38"/>
      <c r="R136" s="38"/>
      <c r="S136" s="38"/>
      <c r="T136" s="38"/>
      <c r="U136" s="10"/>
    </row>
    <row r="137" spans="1:32" s="89" customFormat="1" ht="78" x14ac:dyDescent="0.35">
      <c r="A137" s="92" t="s">
        <v>87</v>
      </c>
      <c r="B137" s="41" t="s">
        <v>45</v>
      </c>
      <c r="C137" s="41" t="s">
        <v>38</v>
      </c>
      <c r="D137" s="41" t="s">
        <v>48</v>
      </c>
      <c r="E137" s="148" t="s">
        <v>115</v>
      </c>
      <c r="F137" s="148" t="s">
        <v>120</v>
      </c>
      <c r="G137" s="41" t="s">
        <v>39</v>
      </c>
      <c r="H137" s="106" t="s">
        <v>103</v>
      </c>
      <c r="I137" s="148" t="s">
        <v>119</v>
      </c>
      <c r="J137" s="148" t="s">
        <v>118</v>
      </c>
      <c r="K137" s="159" t="s">
        <v>73</v>
      </c>
      <c r="L137" s="87"/>
      <c r="M137" s="87"/>
      <c r="N137" s="87"/>
      <c r="O137" s="87"/>
      <c r="P137" s="87"/>
      <c r="Q137" s="87"/>
      <c r="R137" s="87"/>
      <c r="S137" s="87"/>
      <c r="T137" s="87"/>
      <c r="U137" s="88"/>
    </row>
    <row r="138" spans="1:32" x14ac:dyDescent="0.3">
      <c r="A138" s="115"/>
      <c r="B138" s="146" t="str">
        <f>IF(A138="REIT Corp","AIRC",IF(A138="FinEx Gold","FXGD",IF(A138="Тинькофф Золото","TGLD",IF(A138="ВТБ Золото","VTBG",IF(A138="ОМС","ОМС",IF(A138="АТОН-серебро","AMSL",""))))))</f>
        <v/>
      </c>
      <c r="C138" s="116"/>
      <c r="D138" s="115"/>
      <c r="E138" s="115"/>
      <c r="F138" s="17" t="str">
        <f>IF(C138="","",C138*E138*D138)</f>
        <v/>
      </c>
      <c r="G138" s="14" t="str">
        <f>IF(F138="","",F138/$B$147)</f>
        <v/>
      </c>
      <c r="H138" s="115"/>
      <c r="I138" s="115"/>
      <c r="J138" s="7" t="str">
        <f>IF(I138="","",I138*C138*D138)</f>
        <v/>
      </c>
      <c r="K138" s="115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32" x14ac:dyDescent="0.3">
      <c r="A139" s="115"/>
      <c r="B139" s="146" t="str">
        <f>IF(A139="REIT Corp","AIRC",IF(A139="FinEx Gold","FXGD",IF(A139="Тинькофф Золото","TGLD",IF(A139="ВТБ Золото","VTBG",IF(A139="ОМС","ОМС",IF(A139="АТОН-серебро","AMSL",""))))))</f>
        <v/>
      </c>
      <c r="C139" s="116"/>
      <c r="D139" s="115"/>
      <c r="E139" s="115"/>
      <c r="F139" s="17" t="str">
        <f t="shared" ref="F139:F140" si="47">IF(C139="","",C139*E139*D139)</f>
        <v/>
      </c>
      <c r="G139" s="14" t="str">
        <f t="shared" ref="G139:G140" si="48">IF(F139="","",F139/$B$147)</f>
        <v/>
      </c>
      <c r="H139" s="115"/>
      <c r="I139" s="115"/>
      <c r="J139" s="7" t="str">
        <f t="shared" ref="J139:J140" si="49">IF(I139="","",I139*C139*D139)</f>
        <v/>
      </c>
      <c r="K139" s="115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32" x14ac:dyDescent="0.3">
      <c r="A140" s="115"/>
      <c r="B140" s="146" t="str">
        <f>IF(A140="REIT Corp","AIRC",IF(A140="FinEx Gold","FXGD",IF(A140="Тинькофф Золото","TGLD",IF(A140="ВТБ Золото","VTBG",IF(A140="ОМС","ОМС",IF(A140="АТОН-серебро","AMSL",""))))))</f>
        <v/>
      </c>
      <c r="C140" s="116"/>
      <c r="D140" s="115"/>
      <c r="E140" s="115"/>
      <c r="F140" s="17" t="str">
        <f t="shared" si="47"/>
        <v/>
      </c>
      <c r="G140" s="14" t="str">
        <f t="shared" si="48"/>
        <v/>
      </c>
      <c r="H140" s="115"/>
      <c r="I140" s="115"/>
      <c r="J140" s="7" t="str">
        <f t="shared" si="49"/>
        <v/>
      </c>
      <c r="K140" s="115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32" ht="13.5" thickBot="1" x14ac:dyDescent="0.35">
      <c r="A141" s="277" t="s">
        <v>36</v>
      </c>
      <c r="B141" s="278"/>
      <c r="C141" s="278"/>
      <c r="D141" s="278"/>
      <c r="E141" s="278"/>
      <c r="F141" s="66">
        <f>(SUM(F138:F140))+(SUM(F144:F146)*0.25)</f>
        <v>0</v>
      </c>
      <c r="G141" s="67" t="str">
        <f>IF(F141=0,"",F141/B147)</f>
        <v/>
      </c>
      <c r="H141" s="71"/>
      <c r="I141" s="71"/>
      <c r="J141" s="66">
        <f>(SUM(J138:J140))+(SUM(J144:J146)*0.25)</f>
        <v>0</v>
      </c>
      <c r="K141" s="164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32" x14ac:dyDescent="0.3">
      <c r="A142" s="257" t="s">
        <v>55</v>
      </c>
      <c r="B142" s="258"/>
      <c r="C142" s="258"/>
      <c r="D142" s="258"/>
      <c r="E142" s="258"/>
      <c r="F142" s="258"/>
      <c r="G142" s="258"/>
      <c r="H142" s="258"/>
      <c r="I142" s="258"/>
      <c r="J142" s="258"/>
      <c r="K142" s="259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32" ht="78" x14ac:dyDescent="0.3">
      <c r="A143" s="64" t="s">
        <v>87</v>
      </c>
      <c r="B143" s="43" t="s">
        <v>45</v>
      </c>
      <c r="C143" s="41" t="s">
        <v>38</v>
      </c>
      <c r="D143" s="41" t="s">
        <v>48</v>
      </c>
      <c r="E143" s="148" t="s">
        <v>115</v>
      </c>
      <c r="F143" s="148" t="s">
        <v>120</v>
      </c>
      <c r="G143" s="41" t="s">
        <v>39</v>
      </c>
      <c r="H143" s="106" t="s">
        <v>103</v>
      </c>
      <c r="I143" s="148" t="s">
        <v>119</v>
      </c>
      <c r="J143" s="148" t="s">
        <v>118</v>
      </c>
      <c r="K143" s="165" t="s">
        <v>73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32" x14ac:dyDescent="0.3">
      <c r="A144" s="115"/>
      <c r="B144" s="146" t="str">
        <f>IF(A144="Тинькофф Стратегия вечного портфеля RUB","TRUR",IF(A144="Тинькофф Стратегия вечного портфеля USD","TUSD",IF(A144="Тинькофф Стратегия вечного портфеля EUR","TEUR",IF(A144="Открытие Всепогодный","OPNW",""))))</f>
        <v/>
      </c>
      <c r="C144" s="116"/>
      <c r="D144" s="115"/>
      <c r="E144" s="115"/>
      <c r="F144" s="17" t="str">
        <f>IF(C144="","",C144*E144*D144)</f>
        <v/>
      </c>
      <c r="G144" s="15" t="str">
        <f>IF(F144="","",F144/$B$147)</f>
        <v/>
      </c>
      <c r="H144" s="115"/>
      <c r="I144" s="115"/>
      <c r="J144" s="7" t="str">
        <f>IF(I144="","",I144*C144*D144)</f>
        <v/>
      </c>
      <c r="K144" s="115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x14ac:dyDescent="0.3">
      <c r="A145" s="115"/>
      <c r="B145" s="146" t="str">
        <f t="shared" ref="B145:B146" si="50">IF(A145="Тинькофф Стратегия вечного портфеля RUB","TRUR",IF(A145="Тинькофф Стратегия вечного портфеля USD","TUSD",IF(A145="Тинькофф Стратегия вечного портфеля EUR","TEUR",IF(A145="Открытие Всепогодный","OPNW",""))))</f>
        <v/>
      </c>
      <c r="C145" s="116"/>
      <c r="D145" s="115"/>
      <c r="E145" s="115"/>
      <c r="F145" s="17" t="str">
        <f>IF(C145="","",C145*E145*D145)</f>
        <v/>
      </c>
      <c r="G145" s="15" t="str">
        <f t="shared" ref="G145:G146" si="51">IF(F145="","",F145/$B$147)</f>
        <v/>
      </c>
      <c r="H145" s="115"/>
      <c r="I145" s="115"/>
      <c r="J145" s="7" t="str">
        <f>IF(I145="","",I145*C145*D145)</f>
        <v/>
      </c>
      <c r="K145" s="115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3.5" thickBot="1" x14ac:dyDescent="0.35">
      <c r="A146" s="115"/>
      <c r="B146" s="146" t="str">
        <f t="shared" si="50"/>
        <v/>
      </c>
      <c r="C146" s="116"/>
      <c r="D146" s="115"/>
      <c r="E146" s="115"/>
      <c r="F146" s="65" t="str">
        <f t="shared" ref="F146" si="52">IF(C146="","",C146*E146*D146)</f>
        <v/>
      </c>
      <c r="G146" s="15" t="str">
        <f t="shared" si="51"/>
        <v/>
      </c>
      <c r="H146" s="115"/>
      <c r="I146" s="115"/>
      <c r="J146" s="72" t="str">
        <f>IF(I146="","",I146*C146*D146)</f>
        <v/>
      </c>
      <c r="K146" s="115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3.5" thickBot="1" x14ac:dyDescent="0.35">
      <c r="A147" s="73" t="s">
        <v>32</v>
      </c>
      <c r="B147" s="270">
        <f>SUM(F56,F135,F141)</f>
        <v>0</v>
      </c>
      <c r="C147" s="270"/>
      <c r="D147" s="270"/>
      <c r="E147" s="270"/>
      <c r="F147" s="270"/>
      <c r="G147" s="271"/>
      <c r="H147" s="272"/>
      <c r="I147" s="273"/>
      <c r="J147" s="74">
        <f>SUM(J144:J146,J138:J140,J128:J134,J121:J125,J115:J119,J109:J113,J103:J107,J97:J101,J91:J95,J79:J83,J85:J89,J73:J77,J67:J71,J61:J65,J51:J55,J38:J48,G24:H26,J30:J35)</f>
        <v>0</v>
      </c>
      <c r="K147" s="75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.5" x14ac:dyDescent="0.3">
      <c r="A148" s="260" t="s">
        <v>26</v>
      </c>
      <c r="B148" s="261"/>
      <c r="C148" s="261"/>
      <c r="D148" s="261"/>
      <c r="E148" s="261"/>
      <c r="F148" s="261"/>
      <c r="G148" s="261"/>
      <c r="H148" s="261"/>
      <c r="I148" s="261"/>
      <c r="J148" s="261"/>
      <c r="K148" s="262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78" x14ac:dyDescent="0.3">
      <c r="A149" s="92" t="s">
        <v>87</v>
      </c>
      <c r="B149" s="41" t="s">
        <v>50</v>
      </c>
      <c r="C149" s="41" t="s">
        <v>38</v>
      </c>
      <c r="D149" s="41" t="s">
        <v>48</v>
      </c>
      <c r="E149" s="148" t="s">
        <v>115</v>
      </c>
      <c r="F149" s="148" t="s">
        <v>120</v>
      </c>
      <c r="G149" s="41" t="s">
        <v>54</v>
      </c>
      <c r="H149" s="106" t="s">
        <v>104</v>
      </c>
      <c r="I149" s="148" t="s">
        <v>119</v>
      </c>
      <c r="J149" s="148" t="s">
        <v>118</v>
      </c>
      <c r="K149" s="165" t="s">
        <v>72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x14ac:dyDescent="0.3">
      <c r="A150" s="115"/>
      <c r="B150" s="115"/>
      <c r="C150" s="116"/>
      <c r="D150" s="115"/>
      <c r="E150" s="115"/>
      <c r="F150" s="17" t="str">
        <f>IF(C150="","",C150*E150*D150)</f>
        <v/>
      </c>
      <c r="G150" s="42" t="str">
        <f>IF(F150="","",F150/$F$155)</f>
        <v/>
      </c>
      <c r="H150" s="115"/>
      <c r="I150" s="115"/>
      <c r="J150" s="7" t="str">
        <f t="shared" ref="J150:J154" si="53">IF(I150="","",I150*C150*D150)</f>
        <v/>
      </c>
      <c r="K150" s="115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x14ac:dyDescent="0.3">
      <c r="A151" s="115"/>
      <c r="B151" s="115"/>
      <c r="C151" s="116"/>
      <c r="D151" s="115"/>
      <c r="E151" s="115"/>
      <c r="F151" s="17" t="str">
        <f t="shared" ref="F151:F154" si="54">IF(C151="","",C151*E151*D151)</f>
        <v/>
      </c>
      <c r="G151" s="42" t="str">
        <f>IF(F151="","",F151/$F$155)</f>
        <v/>
      </c>
      <c r="H151" s="115"/>
      <c r="I151" s="115"/>
      <c r="J151" s="7" t="str">
        <f t="shared" si="53"/>
        <v/>
      </c>
      <c r="K151" s="115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x14ac:dyDescent="0.3">
      <c r="A152" s="115"/>
      <c r="B152" s="115"/>
      <c r="C152" s="116"/>
      <c r="D152" s="115"/>
      <c r="E152" s="115"/>
      <c r="F152" s="17" t="str">
        <f t="shared" si="54"/>
        <v/>
      </c>
      <c r="G152" s="42" t="str">
        <f>IF(F152="","",F152/$F$155)</f>
        <v/>
      </c>
      <c r="H152" s="115"/>
      <c r="I152" s="115"/>
      <c r="J152" s="7" t="str">
        <f t="shared" si="53"/>
        <v/>
      </c>
      <c r="K152" s="115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x14ac:dyDescent="0.3">
      <c r="A153" s="115"/>
      <c r="B153" s="115"/>
      <c r="C153" s="116"/>
      <c r="D153" s="115"/>
      <c r="E153" s="115"/>
      <c r="F153" s="17" t="str">
        <f>IF(C153="","",C153*E153*D153)</f>
        <v/>
      </c>
      <c r="G153" s="42" t="str">
        <f>IF(F153="","",F153/$F$155)</f>
        <v/>
      </c>
      <c r="H153" s="115"/>
      <c r="I153" s="115"/>
      <c r="J153" s="7" t="str">
        <f t="shared" si="53"/>
        <v/>
      </c>
      <c r="K153" s="115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x14ac:dyDescent="0.3">
      <c r="A154" s="115"/>
      <c r="B154" s="115"/>
      <c r="C154" s="116"/>
      <c r="D154" s="115"/>
      <c r="E154" s="115"/>
      <c r="F154" s="17" t="str">
        <f t="shared" si="54"/>
        <v/>
      </c>
      <c r="G154" s="42" t="str">
        <f>IF(F154="","",F154/$F$155)</f>
        <v/>
      </c>
      <c r="H154" s="115"/>
      <c r="I154" s="115"/>
      <c r="J154" s="7" t="str">
        <f t="shared" si="53"/>
        <v/>
      </c>
      <c r="K154" s="115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3.5" thickBot="1" x14ac:dyDescent="0.35">
      <c r="A155" s="76" t="s">
        <v>33</v>
      </c>
      <c r="B155" s="77"/>
      <c r="C155" s="78"/>
      <c r="D155" s="78"/>
      <c r="E155" s="78"/>
      <c r="F155" s="78">
        <f>SUM(F150:F154)</f>
        <v>0</v>
      </c>
      <c r="G155" s="79"/>
      <c r="H155" s="79"/>
      <c r="I155" s="79"/>
      <c r="J155" s="78">
        <f>SUM(J150:J154)</f>
        <v>0</v>
      </c>
      <c r="K155" s="8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26.5" thickBot="1" x14ac:dyDescent="0.35">
      <c r="A156" s="86" t="s">
        <v>51</v>
      </c>
      <c r="B156" s="248">
        <f>F155+B147</f>
        <v>0</v>
      </c>
      <c r="C156" s="249"/>
      <c r="D156" s="249"/>
      <c r="E156" s="249"/>
      <c r="F156" s="249"/>
      <c r="G156" s="250"/>
      <c r="H156" s="246" t="s">
        <v>71</v>
      </c>
      <c r="I156" s="247"/>
      <c r="J156" s="263">
        <f>J147+J155</f>
        <v>0</v>
      </c>
      <c r="K156" s="264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x14ac:dyDescent="0.3"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x14ac:dyDescent="0.3"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x14ac:dyDescent="0.3"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x14ac:dyDescent="0.3"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3:22" x14ac:dyDescent="0.3"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3:22" x14ac:dyDescent="0.3"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3:22" x14ac:dyDescent="0.3"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3:22" x14ac:dyDescent="0.3"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3:22" x14ac:dyDescent="0.3"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3:22" x14ac:dyDescent="0.3"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3:22" x14ac:dyDescent="0.3"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3:22" x14ac:dyDescent="0.3"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3:22" x14ac:dyDescent="0.3"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3:22" x14ac:dyDescent="0.3"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3:22" x14ac:dyDescent="0.3"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3:22" x14ac:dyDescent="0.3"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3:22" x14ac:dyDescent="0.3"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3:22" x14ac:dyDescent="0.3"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3:22" x14ac:dyDescent="0.3"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3:22" x14ac:dyDescent="0.3"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3:22" x14ac:dyDescent="0.3"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3:22" x14ac:dyDescent="0.3"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3:22" x14ac:dyDescent="0.3"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3:22" x14ac:dyDescent="0.3"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3:22" x14ac:dyDescent="0.3"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3:22" x14ac:dyDescent="0.3"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3:22" x14ac:dyDescent="0.3"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3:22" x14ac:dyDescent="0.3"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3:22" x14ac:dyDescent="0.3"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3:22" x14ac:dyDescent="0.3"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3:22" x14ac:dyDescent="0.3"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3:22" x14ac:dyDescent="0.3"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3:22" x14ac:dyDescent="0.3"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3:22" x14ac:dyDescent="0.3"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3:22" x14ac:dyDescent="0.3"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3:22" x14ac:dyDescent="0.3"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3:22" x14ac:dyDescent="0.3"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3:22" x14ac:dyDescent="0.3"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3:22" x14ac:dyDescent="0.3"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3:22" x14ac:dyDescent="0.3"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3:22" x14ac:dyDescent="0.3"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3:22" x14ac:dyDescent="0.3"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3:22" x14ac:dyDescent="0.3"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3:22" x14ac:dyDescent="0.3"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3:22" x14ac:dyDescent="0.3"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3:22" x14ac:dyDescent="0.3"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3:22" x14ac:dyDescent="0.3"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3:22" x14ac:dyDescent="0.3"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3:22" x14ac:dyDescent="0.3"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3:22" x14ac:dyDescent="0.3"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3:22" x14ac:dyDescent="0.3"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3:22" x14ac:dyDescent="0.3"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3:22" x14ac:dyDescent="0.3"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3:22" x14ac:dyDescent="0.3"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3:22" x14ac:dyDescent="0.3"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3:22" x14ac:dyDescent="0.3"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3:22" x14ac:dyDescent="0.3"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3:22" x14ac:dyDescent="0.3"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3:22" x14ac:dyDescent="0.3"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3:22" x14ac:dyDescent="0.3"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3:22" x14ac:dyDescent="0.3"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3:22" x14ac:dyDescent="0.3"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3:22" x14ac:dyDescent="0.3"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3:22" x14ac:dyDescent="0.3"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3:22" x14ac:dyDescent="0.3"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3:22" x14ac:dyDescent="0.3"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3:22" x14ac:dyDescent="0.3"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3:22" x14ac:dyDescent="0.3"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3:22" x14ac:dyDescent="0.3"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3:22" x14ac:dyDescent="0.3"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3:22" x14ac:dyDescent="0.3"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3:22" x14ac:dyDescent="0.3"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3:22" x14ac:dyDescent="0.3"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3:22" x14ac:dyDescent="0.3"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3:22" x14ac:dyDescent="0.3"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3:22" x14ac:dyDescent="0.3"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3:22" x14ac:dyDescent="0.3"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3:22" x14ac:dyDescent="0.3"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3:22" x14ac:dyDescent="0.3"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3:22" x14ac:dyDescent="0.3"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3:22" x14ac:dyDescent="0.3"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3:22" x14ac:dyDescent="0.3"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3:22" x14ac:dyDescent="0.3"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3:22" x14ac:dyDescent="0.3"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3:22" x14ac:dyDescent="0.3"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3:22" x14ac:dyDescent="0.3"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3:22" x14ac:dyDescent="0.3"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3:22" x14ac:dyDescent="0.3"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3:22" x14ac:dyDescent="0.3"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3:22" x14ac:dyDescent="0.3"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3:22" x14ac:dyDescent="0.3"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3:22" x14ac:dyDescent="0.3"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3:22" x14ac:dyDescent="0.3"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3:22" x14ac:dyDescent="0.3"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3:22" x14ac:dyDescent="0.3"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3:22" x14ac:dyDescent="0.3"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3:22" x14ac:dyDescent="0.3"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3:22" x14ac:dyDescent="0.3"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3:22" x14ac:dyDescent="0.3"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3:22" x14ac:dyDescent="0.3"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3:22" x14ac:dyDescent="0.3"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3:22" x14ac:dyDescent="0.3"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3:22" x14ac:dyDescent="0.3"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3:22" x14ac:dyDescent="0.3"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3:22" x14ac:dyDescent="0.3"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3:22" x14ac:dyDescent="0.3"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3:22" x14ac:dyDescent="0.3"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3:22" x14ac:dyDescent="0.3"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3:22" x14ac:dyDescent="0.3"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3:22" x14ac:dyDescent="0.3"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3:22" x14ac:dyDescent="0.3"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3:22" x14ac:dyDescent="0.3"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3:22" x14ac:dyDescent="0.3"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3:22" x14ac:dyDescent="0.3"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3:22" x14ac:dyDescent="0.3"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</sheetData>
  <sheetProtection algorithmName="SHA-512" hashValue="qWrB8dVx7UY9cLzjvl1SNTOYJv8Ob2/C1ucEKqr61I1Oyp03RzLoEgqn41h6qTwO8sMgsxbjtdEkhO0Wy9TO4Q==" saltValue="xcdautApXe6REUFdYwddVg==" spinCount="100000" sheet="1" objects="1" scenarios="1"/>
  <mergeCells count="84">
    <mergeCell ref="H8:I8"/>
    <mergeCell ref="K8:L8"/>
    <mergeCell ref="A84:E84"/>
    <mergeCell ref="A28:K28"/>
    <mergeCell ref="A36:K36"/>
    <mergeCell ref="A49:K49"/>
    <mergeCell ref="I24:K24"/>
    <mergeCell ref="I25:K25"/>
    <mergeCell ref="I26:K26"/>
    <mergeCell ref="A20:K20"/>
    <mergeCell ref="A21:K21"/>
    <mergeCell ref="A22:K22"/>
    <mergeCell ref="C15:F15"/>
    <mergeCell ref="A14:B14"/>
    <mergeCell ref="A15:B15"/>
    <mergeCell ref="A13:B13"/>
    <mergeCell ref="G147:I147"/>
    <mergeCell ref="A56:E56"/>
    <mergeCell ref="A141:E141"/>
    <mergeCell ref="A135:E135"/>
    <mergeCell ref="A108:E108"/>
    <mergeCell ref="A114:E114"/>
    <mergeCell ref="A120:E120"/>
    <mergeCell ref="A58:K58"/>
    <mergeCell ref="H156:I156"/>
    <mergeCell ref="B156:G156"/>
    <mergeCell ref="A57:K57"/>
    <mergeCell ref="A136:K136"/>
    <mergeCell ref="A142:K142"/>
    <mergeCell ref="A148:K148"/>
    <mergeCell ref="J156:K156"/>
    <mergeCell ref="A90:E90"/>
    <mergeCell ref="A96:E96"/>
    <mergeCell ref="A102:E102"/>
    <mergeCell ref="A60:E60"/>
    <mergeCell ref="A66:E66"/>
    <mergeCell ref="A72:E72"/>
    <mergeCell ref="A78:E78"/>
    <mergeCell ref="A126:K126"/>
    <mergeCell ref="B147:F147"/>
    <mergeCell ref="A9:B9"/>
    <mergeCell ref="A11:B11"/>
    <mergeCell ref="A12:B12"/>
    <mergeCell ref="C9:F9"/>
    <mergeCell ref="C11:F11"/>
    <mergeCell ref="C12:F12"/>
    <mergeCell ref="A10:B10"/>
    <mergeCell ref="A1:B1"/>
    <mergeCell ref="A5:B5"/>
    <mergeCell ref="A8:B8"/>
    <mergeCell ref="A6:B6"/>
    <mergeCell ref="A7:B7"/>
    <mergeCell ref="A2:B2"/>
    <mergeCell ref="A3:B3"/>
    <mergeCell ref="A4:B4"/>
    <mergeCell ref="C5:F5"/>
    <mergeCell ref="C8:F8"/>
    <mergeCell ref="C14:F14"/>
    <mergeCell ref="C6:F6"/>
    <mergeCell ref="C7:F7"/>
    <mergeCell ref="C10:F10"/>
    <mergeCell ref="C13:F13"/>
    <mergeCell ref="H1:I1"/>
    <mergeCell ref="H4:I4"/>
    <mergeCell ref="K1:L1"/>
    <mergeCell ref="K4:L4"/>
    <mergeCell ref="C2:F2"/>
    <mergeCell ref="C1:F1"/>
    <mergeCell ref="C3:F3"/>
    <mergeCell ref="C4:F4"/>
    <mergeCell ref="A27:K27"/>
    <mergeCell ref="D24:E24"/>
    <mergeCell ref="D25:E25"/>
    <mergeCell ref="D26:E26"/>
    <mergeCell ref="A23:C23"/>
    <mergeCell ref="A24:C24"/>
    <mergeCell ref="A25:C25"/>
    <mergeCell ref="A26:C26"/>
    <mergeCell ref="I23:K23"/>
    <mergeCell ref="G24:H24"/>
    <mergeCell ref="G25:H25"/>
    <mergeCell ref="G23:H23"/>
    <mergeCell ref="G26:H26"/>
    <mergeCell ref="D23:E23"/>
  </mergeCells>
  <conditionalFormatting sqref="C1:F1 C8:F9 C6:C7 C11:F15 C10 C5:F5 C2:C4">
    <cfRule type="expression" dxfId="47" priority="64">
      <formula>ISBLANK(C1)</formula>
    </cfRule>
  </conditionalFormatting>
  <conditionalFormatting sqref="A24:A26 D24:D26">
    <cfRule type="expression" dxfId="46" priority="32">
      <formula>ISBLANK(A24)</formula>
    </cfRule>
  </conditionalFormatting>
  <conditionalFormatting sqref="K144:K146 H144:H146 A144:E146 K138:K140 H138:H140 A138:E140">
    <cfRule type="expression" dxfId="45" priority="21">
      <formula>ISBLANK(A138)</formula>
    </cfRule>
  </conditionalFormatting>
  <conditionalFormatting sqref="G24:H26">
    <cfRule type="expression" dxfId="44" priority="30">
      <formula>ISBLANK(G24)</formula>
    </cfRule>
  </conditionalFormatting>
  <conditionalFormatting sqref="I24:K26">
    <cfRule type="expression" dxfId="43" priority="29">
      <formula>ISBLANK(I24)</formula>
    </cfRule>
  </conditionalFormatting>
  <conditionalFormatting sqref="K150:K154 H150:H154 A150:E154">
    <cfRule type="expression" dxfId="42" priority="20">
      <formula>ISBLANK(A150)</formula>
    </cfRule>
  </conditionalFormatting>
  <conditionalFormatting sqref="K30:K35 A30:E35 H30:I35">
    <cfRule type="expression" dxfId="41" priority="28">
      <formula>ISBLANK(A30)</formula>
    </cfRule>
  </conditionalFormatting>
  <conditionalFormatting sqref="K38:K48 H38:H48 A38:E48">
    <cfRule type="expression" dxfId="40" priority="27">
      <formula>ISBLANK(A38)</formula>
    </cfRule>
  </conditionalFormatting>
  <conditionalFormatting sqref="K51:K55 H51:H55 A51:E55">
    <cfRule type="expression" dxfId="39" priority="26">
      <formula>ISBLANK(A51)</formula>
    </cfRule>
  </conditionalFormatting>
  <conditionalFormatting sqref="K73:K77 H73:H77 A74:E77 K67:K71 H67:H71 A68:E71 K61:K65 H61:H65 A61:E65">
    <cfRule type="expression" dxfId="38" priority="25">
      <formula>ISBLANK(A61)</formula>
    </cfRule>
  </conditionalFormatting>
  <conditionalFormatting sqref="K85:K89 H85:H89 A86:E89 K79:K83 H79:H83 A80:E83">
    <cfRule type="expression" dxfId="37" priority="24">
      <formula>ISBLANK(A79)</formula>
    </cfRule>
  </conditionalFormatting>
  <conditionalFormatting sqref="K121:K125 H121:H125 A122:E125 K115:K119 H115:H119 A116:E119 K109:K113 H109:H113 A110:E113 K103:K107 H103:H107 A104:E107 K97:K101 H97:H101 A98:E101 K91:K95 H91:H95 A92:E95">
    <cfRule type="expression" dxfId="36" priority="23">
      <formula>ISBLANK(A91)</formula>
    </cfRule>
  </conditionalFormatting>
  <conditionalFormatting sqref="K128:K134 H128:H134 A128:E134">
    <cfRule type="expression" dxfId="35" priority="22">
      <formula>ISBLANK(A128)</formula>
    </cfRule>
  </conditionalFormatting>
  <conditionalFormatting sqref="A121:E121">
    <cfRule type="expression" dxfId="34" priority="10">
      <formula>ISBLANK(A121)</formula>
    </cfRule>
  </conditionalFormatting>
  <conditionalFormatting sqref="A67:E67">
    <cfRule type="expression" dxfId="33" priority="19">
      <formula>ISBLANK(A67)</formula>
    </cfRule>
  </conditionalFormatting>
  <conditionalFormatting sqref="A73:E73">
    <cfRule type="expression" dxfId="32" priority="18">
      <formula>ISBLANK(A73)</formula>
    </cfRule>
  </conditionalFormatting>
  <conditionalFormatting sqref="A79:E79">
    <cfRule type="expression" dxfId="31" priority="17">
      <formula>ISBLANK(A79)</formula>
    </cfRule>
  </conditionalFormatting>
  <conditionalFormatting sqref="A85:E85">
    <cfRule type="expression" dxfId="30" priority="16">
      <formula>ISBLANK(A85)</formula>
    </cfRule>
  </conditionalFormatting>
  <conditionalFormatting sqref="A91:E91">
    <cfRule type="expression" dxfId="29" priority="15">
      <formula>ISBLANK(A91)</formula>
    </cfRule>
  </conditionalFormatting>
  <conditionalFormatting sqref="A97:E97">
    <cfRule type="expression" dxfId="28" priority="14">
      <formula>ISBLANK(A97)</formula>
    </cfRule>
  </conditionalFormatting>
  <conditionalFormatting sqref="A103:E103">
    <cfRule type="expression" dxfId="27" priority="13">
      <formula>ISBLANK(A103)</formula>
    </cfRule>
  </conditionalFormatting>
  <conditionalFormatting sqref="A109:E109">
    <cfRule type="expression" dxfId="26" priority="12">
      <formula>ISBLANK(A109)</formula>
    </cfRule>
  </conditionalFormatting>
  <conditionalFormatting sqref="A115:E115">
    <cfRule type="expression" dxfId="25" priority="11">
      <formula>ISBLANK(A115)</formula>
    </cfRule>
  </conditionalFormatting>
  <conditionalFormatting sqref="C5:F5">
    <cfRule type="expression" dxfId="24" priority="9">
      <formula>$C$5="да"</formula>
    </cfRule>
  </conditionalFormatting>
  <conditionalFormatting sqref="I38:I48">
    <cfRule type="expression" dxfId="23" priority="6">
      <formula>ISBLANK(I38)</formula>
    </cfRule>
  </conditionalFormatting>
  <conditionalFormatting sqref="I51:I55">
    <cfRule type="expression" dxfId="22" priority="5">
      <formula>ISBLANK(I51)</formula>
    </cfRule>
  </conditionalFormatting>
  <conditionalFormatting sqref="I61:I65">
    <cfRule type="expression" dxfId="21" priority="4">
      <formula>ISBLANK(I61)</formula>
    </cfRule>
  </conditionalFormatting>
  <conditionalFormatting sqref="I97:I101 I91:I95 I85:I89 I79:I83 I73:I77 I67:I71">
    <cfRule type="expression" dxfId="20" priority="3">
      <formula>ISBLANK(I67)</formula>
    </cfRule>
  </conditionalFormatting>
  <conditionalFormatting sqref="I150:I154 I144:I146 I138:I140 I128:I134 I121:I125 I115:I119 I109:I113 I103:I107">
    <cfRule type="expression" dxfId="19" priority="1">
      <formula>ISBLANK(I103)</formula>
    </cfRule>
  </conditionalFormatting>
  <dataValidations count="13">
    <dataValidation type="textLength" errorStyle="warning" allowBlank="1" showInputMessage="1" showErrorMessage="1" error="Возможно, Вы не полностью сформулировали цель по системе SMART, т.к ввели слишком короткий текст. О системе SMART можно узнать в уроке 1.1." sqref="C8:F8" xr:uid="{4F2FC7A0-FA3E-438C-837D-FC162EE83081}">
      <formula1>20</formula1>
      <formula2>1000000</formula2>
    </dataValidation>
    <dataValidation type="decimal" errorStyle="warning" allowBlank="1" showInputMessage="1" showErrorMessage="1" error="Введите число. Напомниание: портфельное инвестирование не подходит для краткосрочных целей (1 год и менее)." sqref="C11:F11" xr:uid="{A670B25D-675C-49E3-A8DD-9C7E7502214E}">
      <formula1>1.1</formula1>
      <formula2>999</formula2>
    </dataValidation>
    <dataValidation type="decimal" allowBlank="1" showInputMessage="1" showErrorMessage="1" error="Введите число (сумму, которая у Вас уже есть для инвестирования)" sqref="C12:F12" xr:uid="{8E581ABB-3B53-422B-89E7-70736F65CDED}">
      <formula1>0</formula1>
      <formula2>100000000000</formula2>
    </dataValidation>
    <dataValidation type="decimal" allowBlank="1" showInputMessage="1" showErrorMessage="1" error="Введите число. Если Вы сможете пополнять портфель на разные суммы, введите среднюю." sqref="C13:F13" xr:uid="{30798E1F-8E14-4747-AF09-E60D6E8324D3}">
      <formula1>1</formula1>
      <formula2>100000000000</formula2>
    </dataValidation>
    <dataValidation type="whole" allowBlank="1" showInputMessage="1" showErrorMessage="1" error="Введите целое число." sqref="E38:E48 E30:E35" xr:uid="{E7CBA5C6-7E92-48FE-9A20-8B0FD00038FF}">
      <formula1>1</formula1>
      <formula2>999999999</formula2>
    </dataValidation>
    <dataValidation type="whole" allowBlank="1" showInputMessage="1" showErrorMessage="1" error="Введите целое число" sqref="E51:E55 E61:E65 E67:E71 E85:E89 E91:E95 E97:E101 E103:E107 E109:E113 E115:E119 E128:E134 E138:E140 E144:E146 E121:E125 E79:E83 E150:E154 E73:E77" xr:uid="{8F3766F0-1B75-42E0-A81C-354BF4DC9FCB}">
      <formula1>1</formula1>
      <formula2>9999999999</formula2>
    </dataValidation>
    <dataValidation type="decimal" errorStyle="warning" allowBlank="1" showInputMessage="1" showErrorMessage="1" error="Введите сумму в рублях в виде числа. Если Ваша цель - пассивный доход, введите конечную сумму, которая Вам его даст. Рассчитать можно с помощью калькулятора целей или вручную (см. урок 1.1)" sqref="C9:F9" xr:uid="{6C5BC710-6863-4EC8-9F68-348149DF3A4A}">
      <formula1>100000</formula1>
      <formula2>9999999999999990000</formula2>
    </dataValidation>
    <dataValidation allowBlank="1" showInputMessage="1" showErrorMessage="1" prompt="В тактические идеи включаются только инструменты для спекуляции. О тактических идеях можно узнать в третьем этапе составления портфеля (Блок 4)." sqref="A150:A154" xr:uid="{FDDA436F-1E95-4291-9B5E-3CF3520C5D33}"/>
    <dataValidation type="custom" errorStyle="warning" allowBlank="1" showInputMessage="1" showErrorMessage="1" error="Выбирать только ВДО слишком рискованно. Рекомендовано добавить надёжные облигации." sqref="A38:A48" xr:uid="{66AC2999-335B-4CAA-855D-F1F0D9C20EC7}">
      <formula1>COUNTA($A$30)=1</formula1>
    </dataValidation>
    <dataValidation showInputMessage="1" showErrorMessage="1" sqref="C6:F7" xr:uid="{F2E61EBA-93FA-416F-B77B-551F0B31B71A}"/>
    <dataValidation errorStyle="information" allowBlank="1" showInputMessage="1" showErrorMessage="1" error="Вы можете воспользоваться раскрывающимся списком или ввести своё название" sqref="D24:E26" xr:uid="{DD1353F6-6F51-456A-8834-32DC5E658CF2}"/>
    <dataValidation type="whole" allowBlank="1" showInputMessage="1" showErrorMessage="1" error="Введите целое число" sqref="I30:I35 I38:I48 I51:I55 I61:I65 I67:I71 I73:I77 I79:I83 I85:I89 I91:I95 I97:I101 I121:I125 I103:I107 I109:I113 I115:I119 I128:I134 I138:I140 I144:I146 I150:I154" xr:uid="{C60C38B1-0B16-4B0A-A83D-28072C1904B9}">
      <formula1>0</formula1>
      <formula2>9999999999</formula2>
    </dataValidation>
    <dataValidation type="decimal" allowBlank="1" showInputMessage="1" showErrorMessage="1" error="Введите сумму в рублях в виде числа. Если Ваша цель - пассивный доход, введите конечную сумму, которая Вам его даст. Рассчитать можно с помощью калькулятора целей или вручную (см. урок 1.1)" sqref="C10:F10" xr:uid="{1D88F596-1B88-478C-889E-CBBBBA755CB0}">
      <formula1>0</formula1>
      <formula2>9999999999999990000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Воспользуйтесь списком (нажмите стрелочку справа от ячейки)" xr:uid="{AA8732BE-4C06-4D84-884C-23A798C54F56}">
          <x14:formula1>
            <xm:f>ИСТОЧНИК!$C$159:$C$164</xm:f>
          </x14:formula1>
          <xm:sqref>A138:A140</xm:sqref>
        </x14:dataValidation>
        <x14:dataValidation type="list" allowBlank="1" showInputMessage="1" showErrorMessage="1" error="Введена несуществующая лотность.  О понятии минимального лота можно узнать в уроке 3.3. Лотность актива можно узнать на сайте МосБиржи." xr:uid="{F1E9DBD9-226F-4478-889D-E976DF98A771}">
          <x14:formula1>
            <xm:f>ИСТОЧНИК!$I$159:$I$164</xm:f>
          </x14:formula1>
          <xm:sqref>D61:D65 D30:D35 D67:D71 D85:D89 D91:D95 D97:D101 D103:D107 D109:D113 D115:D119 D128:D134 D138:D140 D144:D146 D38:D48 D51:D55 D150:D154 D73:D77 D79:D83 D121:D125</xm:sqref>
        </x14:dataValidation>
        <x14:dataValidation type="list" allowBlank="1" showInputMessage="1" showErrorMessage="1" error="На ММВБ есть всего 4 фонда смешанных активов. Вы можете выбрать один из них в раскрывающемся списке (нажмите на стрелочку справа от ячейки)." xr:uid="{C70FEC09-D2BA-4BB4-B2D6-E363E8C6E315}">
          <x14:formula1>
            <xm:f>ИСТОЧНИК!$J$159:$J$162</xm:f>
          </x14:formula1>
          <xm:sqref>A144:A146</xm:sqref>
        </x14:dataValidation>
        <x14:dataValidation type="list" allowBlank="1" showInputMessage="1" showErrorMessage="1" error="Риск-профиль указан неверно. Воспользуйтесь раскрывающимся списком (нажмите на стрелочку справа от ячейки)." xr:uid="{5DF9A628-2E6F-482B-ADDF-9EDD7B008D7D}">
          <x14:formula1>
            <xm:f>ИСТОЧНИК!$B$159:$B$162</xm:f>
          </x14:formula1>
          <xm:sqref>C15:F15</xm:sqref>
        </x14:dataValidation>
        <x14:dataValidation type="list" allowBlank="1" showInputMessage="1" showErrorMessage="1" error="Введите &quot;да&quot; или &quot;нет&quot;" xr:uid="{B671C09B-A024-4F17-873C-9CCA84E371B8}">
          <x14:formula1>
            <xm:f>ИСТОЧНИК!$E$159:$E$160</xm:f>
          </x14:formula1>
          <xm:sqref>C5:F5</xm:sqref>
        </x14:dataValidation>
        <x14:dataValidation type="list" allowBlank="1" showInputMessage="1" showErrorMessage="1" error="Воспользуйтесь выбором из списка (нажмите на стрелку справа от ячейки)" xr:uid="{7E0C5FD3-C4AF-4F0E-86F9-45A501DD546D}">
          <x14:formula1>
            <xm:f>ИСТОЧНИК!$A$159:$A$162</xm:f>
          </x14:formula1>
          <xm:sqref>C14:F14</xm:sqref>
        </x14:dataValidation>
        <x14:dataValidation type="list" errorStyle="information" allowBlank="1" showInputMessage="1" showErrorMessage="1" error="Вы можете воспользоваться раскрывающимся списком или ввести своё название" xr:uid="{020063D2-0825-4332-8184-9F6EA580D946}">
          <x14:formula1>
            <xm:f>ИСТОЧНИК!$G$159:$G$164</xm:f>
          </x14:formula1>
          <xm:sqref>A24:A26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6F068-59F4-4636-B8ED-75423C872700}">
  <sheetPr>
    <tabColor theme="0"/>
  </sheetPr>
  <dimension ref="A1:X438"/>
  <sheetViews>
    <sheetView zoomScale="70" zoomScaleNormal="70" workbookViewId="0"/>
  </sheetViews>
  <sheetFormatPr defaultRowHeight="13" x14ac:dyDescent="0.3"/>
  <cols>
    <col min="1" max="1" width="35.1796875" style="19" customWidth="1"/>
    <col min="2" max="2" width="20.6328125" style="19" customWidth="1"/>
    <col min="3" max="3" width="12.1796875" style="19" customWidth="1"/>
    <col min="4" max="4" width="17.453125" style="19" customWidth="1"/>
    <col min="5" max="5" width="8.7265625" style="19"/>
    <col min="6" max="6" width="16" style="19" customWidth="1"/>
    <col min="7" max="7" width="21.81640625" style="19" customWidth="1"/>
    <col min="8" max="8" width="26.1796875" style="19" customWidth="1"/>
    <col min="9" max="9" width="22.08984375" style="19" customWidth="1"/>
    <col min="10" max="10" width="25.26953125" style="19" customWidth="1"/>
    <col min="11" max="11" width="22.453125" style="19" customWidth="1"/>
    <col min="12" max="12" width="8.7265625" style="19"/>
    <col min="13" max="13" width="5.1796875" style="19" customWidth="1"/>
    <col min="14" max="14" width="16.6328125" style="19" customWidth="1"/>
    <col min="15" max="16384" width="8.7265625" style="19"/>
  </cols>
  <sheetData>
    <row r="1" spans="1:2" x14ac:dyDescent="0.3">
      <c r="A1" s="19" t="s">
        <v>111</v>
      </c>
      <c r="B1" s="19" t="s">
        <v>112</v>
      </c>
    </row>
    <row r="2" spans="1:2" x14ac:dyDescent="0.3">
      <c r="A2" s="19" t="s">
        <v>113</v>
      </c>
      <c r="B2" s="19" t="s">
        <v>114</v>
      </c>
    </row>
    <row r="313" spans="1:24" ht="20.5" x14ac:dyDescent="0.45">
      <c r="A313" s="302" t="s">
        <v>83</v>
      </c>
      <c r="B313" s="302"/>
      <c r="C313" s="302"/>
      <c r="D313" s="302"/>
      <c r="E313" s="302"/>
      <c r="F313" s="302"/>
      <c r="G313" s="302"/>
      <c r="H313" s="302"/>
      <c r="I313" s="302"/>
      <c r="J313" s="302"/>
      <c r="K313" s="302"/>
    </row>
    <row r="314" spans="1:24" ht="19" customHeight="1" x14ac:dyDescent="0.35">
      <c r="A314" s="303" t="s">
        <v>84</v>
      </c>
      <c r="B314" s="303"/>
      <c r="C314" s="303"/>
      <c r="D314" s="303"/>
      <c r="E314" s="303"/>
      <c r="F314" s="303"/>
      <c r="G314" s="303"/>
      <c r="H314" s="303"/>
      <c r="I314" s="303"/>
      <c r="J314" s="303"/>
      <c r="K314" s="303"/>
    </row>
    <row r="315" spans="1:24" ht="18.5" thickBot="1" x14ac:dyDescent="0.45">
      <c r="F315" s="301" t="s">
        <v>86</v>
      </c>
      <c r="G315" s="301"/>
      <c r="H315" s="301"/>
      <c r="I315" s="301"/>
      <c r="J315" s="301"/>
      <c r="K315" s="301"/>
    </row>
    <row r="316" spans="1:24" ht="13" hidden="1" customHeight="1" thickBot="1" x14ac:dyDescent="0.35">
      <c r="A316" s="325" t="s">
        <v>76</v>
      </c>
      <c r="B316" s="325"/>
      <c r="C316" s="325"/>
      <c r="N316" s="313" t="s">
        <v>144</v>
      </c>
      <c r="O316" s="314"/>
      <c r="P316" s="314"/>
      <c r="Q316" s="314"/>
      <c r="R316" s="315"/>
      <c r="T316" s="311" t="s">
        <v>145</v>
      </c>
      <c r="U316" s="311"/>
      <c r="V316" s="311"/>
      <c r="W316" s="311"/>
      <c r="X316" s="311"/>
    </row>
    <row r="317" spans="1:24" ht="13" hidden="1" customHeight="1" x14ac:dyDescent="0.3">
      <c r="A317" s="19" t="s">
        <v>77</v>
      </c>
      <c r="B317" s="94">
        <f>ПОРТФЕЛЬ!C11</f>
        <v>0</v>
      </c>
      <c r="N317" s="316"/>
      <c r="O317" s="317"/>
      <c r="P317" s="317"/>
      <c r="Q317" s="317"/>
      <c r="R317" s="318"/>
      <c r="T317" s="312"/>
      <c r="U317" s="312"/>
      <c r="V317" s="312"/>
      <c r="W317" s="312"/>
      <c r="X317" s="312"/>
    </row>
    <row r="318" spans="1:24" ht="13" hidden="1" customHeight="1" x14ac:dyDescent="0.3">
      <c r="A318" s="19" t="s">
        <v>78</v>
      </c>
      <c r="B318" s="95" t="b">
        <f>IF(ПОРТФЕЛЬ!C15="агрессивный",0.15,IF(ПОРТФЕЛЬ!C15="умеренный",0.1,IF(ПОРТФЕЛЬ!C15="консервативный",0.08,IF(ПОРТФЕЛЬ!C15="осторожный",0.06))))</f>
        <v>0</v>
      </c>
      <c r="N318" s="181" t="s">
        <v>142</v>
      </c>
      <c r="O318" s="182" t="s">
        <v>78</v>
      </c>
      <c r="P318" s="304" t="s">
        <v>130</v>
      </c>
      <c r="Q318" s="304"/>
      <c r="R318" s="305"/>
      <c r="T318" s="181" t="s">
        <v>142</v>
      </c>
      <c r="U318" s="182" t="s">
        <v>78</v>
      </c>
      <c r="V318" s="304" t="s">
        <v>130</v>
      </c>
      <c r="W318" s="304"/>
      <c r="X318" s="305"/>
    </row>
    <row r="319" spans="1:24" ht="13" hidden="1" customHeight="1" x14ac:dyDescent="0.35">
      <c r="A319" s="19" t="s">
        <v>79</v>
      </c>
      <c r="B319" s="94">
        <f>ПОРТФЕЛЬ!C13</f>
        <v>0</v>
      </c>
      <c r="C319" s="96">
        <f>ПОРТФЕЛЬ!C14</f>
        <v>0</v>
      </c>
      <c r="N319" s="183">
        <f>F322</f>
        <v>0</v>
      </c>
      <c r="O319" s="184">
        <v>0.08</v>
      </c>
      <c r="P319" s="306" t="str">
        <f>IF(N319=0," ",((N319*12))/O319)</f>
        <v xml:space="preserve"> </v>
      </c>
      <c r="Q319" s="306"/>
      <c r="R319" s="307"/>
      <c r="T319" s="183">
        <f>L322</f>
        <v>0</v>
      </c>
      <c r="U319" s="184">
        <v>0.08</v>
      </c>
      <c r="V319" s="306" t="str">
        <f>IF(T319=0," ",((T319*12))/U319)</f>
        <v xml:space="preserve"> </v>
      </c>
      <c r="W319" s="306"/>
      <c r="X319" s="307"/>
    </row>
    <row r="320" spans="1:24" ht="13" hidden="1" customHeight="1" x14ac:dyDescent="0.35">
      <c r="A320" s="19" t="s">
        <v>80</v>
      </c>
      <c r="B320" s="93" t="str">
        <f>IF(C319="ежемесячно",B319*12,IF(C319="ежеквартально",B319*4,IF(C319="раз в полгода",B319*2,IF(C319="ежегодно",B319,""))))</f>
        <v/>
      </c>
      <c r="C320" s="19" t="s">
        <v>81</v>
      </c>
      <c r="N320" s="308" t="s">
        <v>131</v>
      </c>
      <c r="O320" s="309"/>
      <c r="P320" s="309"/>
      <c r="Q320" s="309"/>
      <c r="R320" s="310"/>
      <c r="T320" s="308" t="s">
        <v>138</v>
      </c>
      <c r="U320" s="309"/>
      <c r="V320" s="309"/>
      <c r="W320" s="309"/>
      <c r="X320" s="310"/>
    </row>
    <row r="321" spans="1:24" ht="87" hidden="1" customHeight="1" thickBot="1" x14ac:dyDescent="0.35">
      <c r="A321" s="19" t="s">
        <v>67</v>
      </c>
      <c r="B321" s="94">
        <f>ПОРТФЕЛЬ!C12</f>
        <v>0</v>
      </c>
      <c r="N321" s="185" t="s">
        <v>132</v>
      </c>
      <c r="O321" s="186"/>
      <c r="P321" s="186" t="s">
        <v>133</v>
      </c>
      <c r="Q321" s="186" t="s">
        <v>134</v>
      </c>
      <c r="R321" s="187" t="s">
        <v>135</v>
      </c>
      <c r="T321" s="185" t="s">
        <v>136</v>
      </c>
      <c r="U321" s="186" t="s">
        <v>137</v>
      </c>
      <c r="V321" s="186" t="s">
        <v>139</v>
      </c>
      <c r="W321" s="186" t="s">
        <v>140</v>
      </c>
      <c r="X321" s="187" t="s">
        <v>141</v>
      </c>
    </row>
    <row r="322" spans="1:24" ht="92" thickBot="1" x14ac:dyDescent="0.4">
      <c r="A322" s="97" t="s">
        <v>147</v>
      </c>
      <c r="B322" s="326" t="str">
        <f>IF(B317="","",IF(B318="","",IF(B320="","",(B320*(((1+B318)^(B317)-1)/B318))+(B321*(1+B318)^(B317)))))</f>
        <v/>
      </c>
      <c r="C322" s="326"/>
      <c r="D322" s="98" t="s">
        <v>88</v>
      </c>
      <c r="F322" s="202">
        <f>ПОРТФЕЛЬ!C10</f>
        <v>0</v>
      </c>
      <c r="G322" s="203" t="s">
        <v>105</v>
      </c>
      <c r="H322" s="205" t="s">
        <v>143</v>
      </c>
      <c r="I322" s="206" t="str">
        <f>R324</f>
        <v xml:space="preserve"> </v>
      </c>
      <c r="J322" s="205" t="s">
        <v>146</v>
      </c>
      <c r="K322" s="206" t="str">
        <f>X322</f>
        <v xml:space="preserve"> </v>
      </c>
      <c r="N322" s="188" t="str">
        <f>P319</f>
        <v xml:space="preserve"> </v>
      </c>
      <c r="O322" s="189"/>
      <c r="P322" s="190">
        <f>ПОРТФЕЛЬ!C11</f>
        <v>0</v>
      </c>
      <c r="Q322" s="191">
        <v>0.05</v>
      </c>
      <c r="R322" s="192" t="str">
        <f>IF(N322=" "," ",(N322)*((1+Q322)^(P322)))</f>
        <v xml:space="preserve"> </v>
      </c>
      <c r="T322" s="188" t="str">
        <f>V319</f>
        <v xml:space="preserve"> </v>
      </c>
      <c r="U322" s="190">
        <f>ПОРТФЕЛЬ!C11</f>
        <v>0</v>
      </c>
      <c r="V322" s="194">
        <v>0.08</v>
      </c>
      <c r="W322" s="195" t="str">
        <f>IF(T322=" "," ",((T322-(ПОРТФЕЛЬ!C12*((1+ЭКСПЕРТУ!V322)^(ЭКСПЕРТУ!U322)))))/(((1+V322)^(U322)-1)/(V322)))</f>
        <v xml:space="preserve"> </v>
      </c>
      <c r="X322" s="196" t="str">
        <f>IF(T322=" "," ",W322/12)</f>
        <v xml:space="preserve"> </v>
      </c>
    </row>
    <row r="323" spans="1:24" ht="79" thickBot="1" x14ac:dyDescent="0.4">
      <c r="A323" s="101" t="e">
        <f>IF(B323&lt;0,"Следует увеличить сумму пополнений или срок инвестирования",IF(B323&gt;0,"Цель легко достижима"))</f>
        <v>#VALUE!</v>
      </c>
      <c r="B323" s="93" t="e">
        <f>B322-ПОРТФЕЛЬ!C9</f>
        <v>#VALUE!</v>
      </c>
      <c r="C323" s="22" t="s">
        <v>148</v>
      </c>
      <c r="F323" s="204" t="e">
        <f>B322*0.8/12</f>
        <v>#VALUE!</v>
      </c>
      <c r="G323" s="201" t="s">
        <v>90</v>
      </c>
      <c r="N323" s="308" t="s">
        <v>138</v>
      </c>
      <c r="O323" s="309"/>
      <c r="P323" s="309"/>
      <c r="Q323" s="309"/>
      <c r="R323" s="310"/>
    </row>
    <row r="324" spans="1:24" ht="15" thickBot="1" x14ac:dyDescent="0.4">
      <c r="N324" s="188" t="str">
        <f>R322</f>
        <v xml:space="preserve"> </v>
      </c>
      <c r="O324" s="190">
        <f>P322</f>
        <v>0</v>
      </c>
      <c r="P324" s="194">
        <v>0.08</v>
      </c>
      <c r="Q324" s="195" t="str">
        <f>IF(N324=" "," ",((N324-(ПОРТФЕЛЬ!C12*((1+ЭКСПЕРТУ!P324)^(ЭКСПЕРТУ!O324)))))/(((1+P324)^(O324)-1)/(P324)))</f>
        <v xml:space="preserve"> </v>
      </c>
      <c r="R324" s="196" t="str">
        <f>IF(N324=" "," ",Q324/12)</f>
        <v xml:space="preserve"> </v>
      </c>
    </row>
    <row r="325" spans="1:24" ht="27" thickBot="1" x14ac:dyDescent="0.4">
      <c r="A325" s="100" t="str">
        <f>IF(C325&lt;0,"Сумма портфеля превышает сумму цели на",IF(C325&gt;0,"Сумма цели превышает сумму портфеля на","Сумма цели соответсвует сумме портфеля"))</f>
        <v>Сумма цели соответсвует сумме портфеля</v>
      </c>
      <c r="B325" s="113">
        <f>IF(C325&lt;0,(C325*(-1)),C325)</f>
        <v>0</v>
      </c>
      <c r="C325" s="19">
        <f>ПОРТФЕЛЬ!C9-ПОРТФЕЛЬ!B156</f>
        <v>0</v>
      </c>
      <c r="N325" s="197"/>
      <c r="O325" s="193"/>
      <c r="P325" s="198"/>
      <c r="Q325" s="199"/>
      <c r="R325" s="200"/>
    </row>
    <row r="326" spans="1:24" ht="26.5" thickBot="1" x14ac:dyDescent="0.35">
      <c r="A326" s="100" t="str">
        <f>IF(C326&lt;0,"Сумма активов превышает сумму стартового капитала на",IF(C326&gt;0,"Можно на стартовый капитал взять еще активы на сумму","Сумма стартового капитала соответсвует сумме активов для него"))</f>
        <v>Сумма стартового капитала соответсвует сумме активов для него</v>
      </c>
      <c r="B326" s="113">
        <f>IF(C326&lt;0,(C326*(-1)),C326)</f>
        <v>0</v>
      </c>
      <c r="C326" s="19">
        <f>ПОРТФЕЛЬ!C12-ПОРТФЕЛЬ!L2</f>
        <v>0</v>
      </c>
    </row>
    <row r="327" spans="1:24" ht="13.5" thickBot="1" x14ac:dyDescent="0.35">
      <c r="A327" s="91"/>
      <c r="B327" s="90"/>
    </row>
    <row r="328" spans="1:24" ht="13.5" thickBot="1" x14ac:dyDescent="0.35">
      <c r="A328" s="207" t="str">
        <f>IF(ПОРТФЕЛЬ!H6&lt;80%,"Слишком большая доля тактики","")</f>
        <v/>
      </c>
      <c r="B328" s="208" t="s">
        <v>82</v>
      </c>
    </row>
    <row r="329" spans="1:24" ht="13.5" thickBot="1" x14ac:dyDescent="0.35">
      <c r="A329" s="26"/>
    </row>
    <row r="330" spans="1:24" ht="14.5" customHeight="1" x14ac:dyDescent="0.35">
      <c r="A330" s="330" t="s">
        <v>15</v>
      </c>
      <c r="B330" s="331"/>
      <c r="C330" s="331"/>
      <c r="D330" s="331"/>
      <c r="E330" s="331"/>
      <c r="F330" s="331"/>
      <c r="G330" s="331"/>
      <c r="H330" s="331"/>
      <c r="I330" s="332"/>
    </row>
    <row r="331" spans="1:24" ht="14.5" customHeight="1" x14ac:dyDescent="0.35">
      <c r="A331" s="209" t="s">
        <v>125</v>
      </c>
      <c r="B331" s="171" t="s">
        <v>126</v>
      </c>
      <c r="C331" s="171" t="s">
        <v>127</v>
      </c>
      <c r="D331" s="168"/>
      <c r="E331" s="168"/>
      <c r="F331" s="168"/>
      <c r="G331" s="168"/>
      <c r="H331" s="168"/>
      <c r="I331" s="210"/>
    </row>
    <row r="332" spans="1:24" x14ac:dyDescent="0.3">
      <c r="A332" s="211" t="s">
        <v>123</v>
      </c>
      <c r="B332" s="169">
        <f>SUM(ПОРТФЕЛЬ!F30:F35)</f>
        <v>0</v>
      </c>
      <c r="C332" s="173" t="e">
        <f>B332/(SUM(B332:B333))</f>
        <v>#DIV/0!</v>
      </c>
      <c r="I332" s="212"/>
    </row>
    <row r="333" spans="1:24" ht="13.5" thickBot="1" x14ac:dyDescent="0.35">
      <c r="A333" s="213" t="s">
        <v>44</v>
      </c>
      <c r="B333" s="170">
        <f>SUM(ПОРТФЕЛЬ!F38:F48)</f>
        <v>0</v>
      </c>
      <c r="C333" s="173" t="e">
        <f>B333/(SUM(B332:B333))</f>
        <v>#DIV/0!</v>
      </c>
      <c r="I333" s="212"/>
    </row>
    <row r="334" spans="1:24" ht="13.5" thickBot="1" x14ac:dyDescent="0.35">
      <c r="A334" s="214" t="s">
        <v>75</v>
      </c>
      <c r="B334" s="99">
        <f ca="1">TODAY()</f>
        <v>44340</v>
      </c>
      <c r="C334" s="22"/>
      <c r="H334" s="319" t="s">
        <v>123</v>
      </c>
      <c r="I334" s="320"/>
    </row>
    <row r="335" spans="1:24" ht="13" customHeight="1" x14ac:dyDescent="0.3">
      <c r="A335" s="215" t="s">
        <v>37</v>
      </c>
      <c r="B335" s="167" t="s">
        <v>124</v>
      </c>
      <c r="C335" s="333" t="s">
        <v>128</v>
      </c>
      <c r="D335" s="333"/>
      <c r="E335" s="333"/>
      <c r="F335" s="333"/>
      <c r="H335" s="172" t="s">
        <v>106</v>
      </c>
      <c r="I335" s="216" t="s">
        <v>107</v>
      </c>
    </row>
    <row r="336" spans="1:24" ht="13" customHeight="1" x14ac:dyDescent="0.3">
      <c r="A336" s="327" t="s">
        <v>108</v>
      </c>
      <c r="B336" s="328"/>
      <c r="C336" s="328"/>
      <c r="D336" s="328"/>
      <c r="E336" s="328"/>
      <c r="F336" s="329"/>
      <c r="H336" s="128" t="e">
        <f ca="1">H343/H344</f>
        <v>#DIV/0!</v>
      </c>
      <c r="I336" s="217" t="e">
        <f ca="1">I343/H344</f>
        <v>#DIV/0!</v>
      </c>
    </row>
    <row r="337" spans="1:9" ht="14.5" customHeight="1" x14ac:dyDescent="0.3">
      <c r="A337" s="102">
        <f>ПОРТФЕЛЬ!B30</f>
        <v>0</v>
      </c>
      <c r="B337" s="16">
        <f ca="1">(ПОРТФЕЛЬ!H30-TODAY())/365</f>
        <v>-121.47945205479452</v>
      </c>
      <c r="C337" s="321" t="str">
        <f>IF(A337=0,"",IF(B337&gt;ПОРТФЕЛЬ!C11,"Срок облигации превышает срок инвестирования","Срок соответсвует цели"))</f>
        <v/>
      </c>
      <c r="D337" s="321"/>
      <c r="E337" s="321"/>
      <c r="F337" s="322"/>
      <c r="H337" s="127" t="str">
        <f ca="1">IF(B337&lt;4,ПОРТФЕЛЬ!F30,IF(B337=4,ПОРТФЕЛЬ!F30,0))</f>
        <v/>
      </c>
      <c r="I337" s="218">
        <f ca="1">IF(B337&gt;4,ПОРТФЕЛЬ!F30,0)</f>
        <v>0</v>
      </c>
    </row>
    <row r="338" spans="1:9" ht="14.5" customHeight="1" x14ac:dyDescent="0.3">
      <c r="A338" s="102">
        <f>ПОРТФЕЛЬ!B31</f>
        <v>0</v>
      </c>
      <c r="B338" s="16">
        <f ca="1">(ПОРТФЕЛЬ!H31-TODAY())/365</f>
        <v>-121.47945205479452</v>
      </c>
      <c r="C338" s="321" t="str">
        <f>IF(A338=0,"",IF(B338&gt;ПОРТФЕЛЬ!C11,"Срок облигации превышает срок инвестирования","Срок соответсвует цели"))</f>
        <v/>
      </c>
      <c r="D338" s="321"/>
      <c r="E338" s="321"/>
      <c r="F338" s="322"/>
      <c r="H338" s="127" t="str">
        <f ca="1">IF(B338&lt;4,ПОРТФЕЛЬ!F31,IF(B338=4,ПОРТФЕЛЬ!F31,0))</f>
        <v/>
      </c>
      <c r="I338" s="218">
        <f ca="1">IF(B338&gt;4,ПОРТФЕЛЬ!F31,0)</f>
        <v>0</v>
      </c>
    </row>
    <row r="339" spans="1:9" ht="14.5" customHeight="1" x14ac:dyDescent="0.3">
      <c r="A339" s="102">
        <f>ПОРТФЕЛЬ!B32</f>
        <v>0</v>
      </c>
      <c r="B339" s="16">
        <f ca="1">(ПОРТФЕЛЬ!H32-TODAY())/365</f>
        <v>-121.47945205479452</v>
      </c>
      <c r="C339" s="321" t="str">
        <f>IF(A339=0,"",IF(B339&gt;ПОРТФЕЛЬ!C11,"Срок облигации превышает срок инвестирования","Срок соответсвует цели"))</f>
        <v/>
      </c>
      <c r="D339" s="321"/>
      <c r="E339" s="321"/>
      <c r="F339" s="322"/>
      <c r="H339" s="127" t="str">
        <f ca="1">IF(B339&lt;4,ПОРТФЕЛЬ!F32,IF(B339=4,ПОРТФЕЛЬ!F32,0))</f>
        <v/>
      </c>
      <c r="I339" s="218">
        <f ca="1">IF(B339&gt;4,ПОРТФЕЛЬ!F32,0)</f>
        <v>0</v>
      </c>
    </row>
    <row r="340" spans="1:9" x14ac:dyDescent="0.3">
      <c r="A340" s="102">
        <f>ПОРТФЕЛЬ!B33</f>
        <v>0</v>
      </c>
      <c r="B340" s="16">
        <f ca="1">(ПОРТФЕЛЬ!H33-TODAY())/365</f>
        <v>-121.47945205479452</v>
      </c>
      <c r="C340" s="321" t="str">
        <f>IF(A340=0,"",IF(B340&gt;ПОРТФЕЛЬ!C11,"Срок облигации превышает срок инвестирования","Срок соответсвует цели"))</f>
        <v/>
      </c>
      <c r="D340" s="321"/>
      <c r="E340" s="321"/>
      <c r="F340" s="322"/>
      <c r="H340" s="127" t="str">
        <f ca="1">IF(B340&lt;4,ПОРТФЕЛЬ!F33,IF(B340=4,ПОРТФЕЛЬ!F33,0))</f>
        <v/>
      </c>
      <c r="I340" s="218">
        <f ca="1">IF(B340&gt;4,ПОРТФЕЛЬ!F33,0)</f>
        <v>0</v>
      </c>
    </row>
    <row r="341" spans="1:9" x14ac:dyDescent="0.3">
      <c r="A341" s="102">
        <f>ПОРТФЕЛЬ!B34</f>
        <v>0</v>
      </c>
      <c r="B341" s="16">
        <f ca="1">(ПОРТФЕЛЬ!H34-TODAY())/365</f>
        <v>-121.47945205479452</v>
      </c>
      <c r="C341" s="321" t="str">
        <f>IF(A341=0,"",IF(B341&gt;ПОРТФЕЛЬ!C11,"Срок облигации превышает срок инвестирования","Срок соответсвует цели"))</f>
        <v/>
      </c>
      <c r="D341" s="321"/>
      <c r="E341" s="321"/>
      <c r="F341" s="322"/>
      <c r="H341" s="127" t="str">
        <f ca="1">IF(B341&lt;4,ПОРТФЕЛЬ!F34,IF(B341=4,ПОРТФЕЛЬ!F34,0))</f>
        <v/>
      </c>
      <c r="I341" s="218">
        <f ca="1">IF(B341&gt;4,ПОРТФЕЛЬ!F34,0)</f>
        <v>0</v>
      </c>
    </row>
    <row r="342" spans="1:9" ht="13.5" thickBot="1" x14ac:dyDescent="0.35">
      <c r="A342" s="103">
        <f>ПОРТФЕЛЬ!B35</f>
        <v>0</v>
      </c>
      <c r="B342" s="104">
        <f ca="1">(ПОРТФЕЛЬ!H35-TODAY())/365</f>
        <v>-121.47945205479452</v>
      </c>
      <c r="C342" s="323" t="str">
        <f>IF(A342=0,"",IF(B342&gt;ПОРТФЕЛЬ!C11,"Срок облигации превышает срок инвестирования","Срок соответсвует цели"))</f>
        <v/>
      </c>
      <c r="D342" s="323"/>
      <c r="E342" s="323"/>
      <c r="F342" s="324"/>
      <c r="H342" s="127" t="str">
        <f ca="1">IF(B342&lt;4,ПОРТФЕЛЬ!F35,IF(B342=4,ПОРТФЕЛЬ!F35,0))</f>
        <v/>
      </c>
      <c r="I342" s="218">
        <f ca="1">IF(B342&gt;4,ПОРТФЕЛЬ!F35,0)</f>
        <v>0</v>
      </c>
    </row>
    <row r="343" spans="1:9" x14ac:dyDescent="0.3">
      <c r="A343" s="334" t="s">
        <v>44</v>
      </c>
      <c r="B343" s="335"/>
      <c r="C343" s="335"/>
      <c r="D343" s="335"/>
      <c r="E343" s="335"/>
      <c r="F343" s="336"/>
      <c r="H343" s="127">
        <f ca="1">SUM(H337:H342)</f>
        <v>0</v>
      </c>
      <c r="I343" s="218">
        <f ca="1">SUM(I337:I342)</f>
        <v>0</v>
      </c>
    </row>
    <row r="344" spans="1:9" ht="13.5" thickBot="1" x14ac:dyDescent="0.35">
      <c r="A344" s="102">
        <f>ПОРТФЕЛЬ!B38</f>
        <v>0</v>
      </c>
      <c r="B344" s="16">
        <f ca="1">(ПОРТФЕЛЬ!H38-TODAY())/365</f>
        <v>-121.47945205479452</v>
      </c>
      <c r="C344" s="321" t="str">
        <f>IF(A344=0,"",IF(B344&gt;ПОРТФЕЛЬ!C11,"Срок облигации превышает срок инвестирования","Срок соответсвует цели"))</f>
        <v/>
      </c>
      <c r="D344" s="321"/>
      <c r="E344" s="321"/>
      <c r="F344" s="322"/>
      <c r="H344" s="337">
        <f ca="1">SUM(H343:I343)</f>
        <v>0</v>
      </c>
      <c r="I344" s="338"/>
    </row>
    <row r="345" spans="1:9" x14ac:dyDescent="0.3">
      <c r="A345" s="102">
        <f>ПОРТФЕЛЬ!B39</f>
        <v>0</v>
      </c>
      <c r="B345" s="16">
        <f ca="1">(ПОРТФЕЛЬ!H39-TODAY())/365</f>
        <v>-121.47945205479452</v>
      </c>
      <c r="C345" s="321" t="str">
        <f>IF(A345=0,"",IF(B345&gt;ПОРТФЕЛЬ!C11,"Срок облигации превышает срок инвестирования","Срок соответсвует цели"))</f>
        <v/>
      </c>
      <c r="D345" s="321"/>
      <c r="E345" s="321"/>
      <c r="F345" s="322"/>
      <c r="H345" s="339" t="s">
        <v>44</v>
      </c>
      <c r="I345" s="340"/>
    </row>
    <row r="346" spans="1:9" x14ac:dyDescent="0.3">
      <c r="A346" s="102">
        <f>ПОРТФЕЛЬ!B40</f>
        <v>0</v>
      </c>
      <c r="B346" s="16">
        <f ca="1">(ПОРТФЕЛЬ!H40-TODAY())/365</f>
        <v>-121.47945205479452</v>
      </c>
      <c r="C346" s="321" t="str">
        <f>IF(A346=0,"",IF(B346&gt;ПОРТФЕЛЬ!C11,"Срок облигации превышает срок инвестирования","Срок соответсвует цели"))</f>
        <v/>
      </c>
      <c r="D346" s="321"/>
      <c r="E346" s="321"/>
      <c r="F346" s="322"/>
      <c r="H346" s="128" t="e">
        <f ca="1">H358/H359</f>
        <v>#DIV/0!</v>
      </c>
      <c r="I346" s="217" t="e">
        <f ca="1">I358/H359</f>
        <v>#DIV/0!</v>
      </c>
    </row>
    <row r="347" spans="1:9" x14ac:dyDescent="0.3">
      <c r="A347" s="102">
        <f>ПОРТФЕЛЬ!B41</f>
        <v>0</v>
      </c>
      <c r="B347" s="16">
        <f ca="1">(ПОРТФЕЛЬ!H41-TODAY())/365</f>
        <v>-121.47945205479452</v>
      </c>
      <c r="C347" s="321" t="str">
        <f>IF(A347=0,"",IF(B347&gt;ПОРТФЕЛЬ!C11,"Срок облигации превышает срок инвестирования","Срок соответсвует цели"))</f>
        <v/>
      </c>
      <c r="D347" s="321"/>
      <c r="E347" s="321"/>
      <c r="F347" s="322"/>
      <c r="H347" s="127" t="str">
        <f ca="1">IF(B344&lt;4,ПОРТФЕЛЬ!F38,IF(B344=4,ПОРТФЕЛЬ!F38,0))</f>
        <v/>
      </c>
      <c r="I347" s="218">
        <f ca="1">IF(B344&gt;4,ПОРТФЕЛЬ!F38,0)</f>
        <v>0</v>
      </c>
    </row>
    <row r="348" spans="1:9" x14ac:dyDescent="0.3">
      <c r="A348" s="102">
        <f>ПОРТФЕЛЬ!B42</f>
        <v>0</v>
      </c>
      <c r="B348" s="16">
        <f ca="1">(ПОРТФЕЛЬ!H42-TODAY())/365</f>
        <v>-121.47945205479452</v>
      </c>
      <c r="C348" s="321" t="str">
        <f>IF(A348=0,"",IF(B348&gt;ПОРТФЕЛЬ!C11,"Срок облигации превышает срок инвестирования","Срок соответсвует цели"))</f>
        <v/>
      </c>
      <c r="D348" s="321"/>
      <c r="E348" s="321"/>
      <c r="F348" s="322"/>
      <c r="H348" s="127" t="str">
        <f ca="1">IF(B345&lt;4,ПОРТФЕЛЬ!F39,IF(B345=4,ПОРТФЕЛЬ!F39,0))</f>
        <v/>
      </c>
      <c r="I348" s="218">
        <f ca="1">IF(B345&gt;4,ПОРТФЕЛЬ!F39,0)</f>
        <v>0</v>
      </c>
    </row>
    <row r="349" spans="1:9" ht="15" customHeight="1" x14ac:dyDescent="0.3">
      <c r="A349" s="102">
        <f>ПОРТФЕЛЬ!B43</f>
        <v>0</v>
      </c>
      <c r="B349" s="16">
        <f ca="1">(ПОРТФЕЛЬ!H43-TODAY())/365</f>
        <v>-121.47945205479452</v>
      </c>
      <c r="C349" s="321" t="str">
        <f>IF(A349=0,"",IF(B349&gt;ПОРТФЕЛЬ!C11,"Срок облигации превышает срок инвестирования","Срок соответсвует цели"))</f>
        <v/>
      </c>
      <c r="D349" s="321"/>
      <c r="E349" s="321"/>
      <c r="F349" s="322"/>
      <c r="H349" s="127" t="str">
        <f ca="1">IF(B346&lt;4,ПОРТФЕЛЬ!F40,IF(B346=4,ПОРТФЕЛЬ!F40,0))</f>
        <v/>
      </c>
      <c r="I349" s="218">
        <f ca="1">IF(B346&gt;4,ПОРТФЕЛЬ!F40,0)</f>
        <v>0</v>
      </c>
    </row>
    <row r="350" spans="1:9" ht="15" customHeight="1" x14ac:dyDescent="0.3">
      <c r="A350" s="102">
        <f>ПОРТФЕЛЬ!B44</f>
        <v>0</v>
      </c>
      <c r="B350" s="16">
        <f ca="1">(ПОРТФЕЛЬ!H44-TODAY())/365</f>
        <v>-121.47945205479452</v>
      </c>
      <c r="C350" s="321" t="str">
        <f>IF(A350=0,"",IF(B350&gt;ПОРТФЕЛЬ!C11,"Срок облигации превышает срок инвестирования","Срок соответсвует цели"))</f>
        <v/>
      </c>
      <c r="D350" s="321"/>
      <c r="E350" s="321"/>
      <c r="F350" s="322"/>
      <c r="H350" s="127" t="str">
        <f ca="1">IF(B347&lt;4,ПОРТФЕЛЬ!F41,IF(B347=4,ПОРТФЕЛЬ!F41,0))</f>
        <v/>
      </c>
      <c r="I350" s="218">
        <f ca="1">IF(B347&gt;4,ПОРТФЕЛЬ!F41,0)</f>
        <v>0</v>
      </c>
    </row>
    <row r="351" spans="1:9" ht="15" customHeight="1" x14ac:dyDescent="0.3">
      <c r="A351" s="102">
        <f>ПОРТФЕЛЬ!B45</f>
        <v>0</v>
      </c>
      <c r="B351" s="16">
        <f ca="1">(ПОРТФЕЛЬ!H45-TODAY())/365</f>
        <v>-121.47945205479452</v>
      </c>
      <c r="C351" s="321" t="str">
        <f>IF(A351=0,"",IF(B351&gt;ПОРТФЕЛЬ!C11,"Срок облигации превышает срок инвестирования","Срок соответсвует цели"))</f>
        <v/>
      </c>
      <c r="D351" s="321"/>
      <c r="E351" s="321"/>
      <c r="F351" s="322"/>
      <c r="H351" s="127" t="str">
        <f ca="1">IF(B348&lt;4,ПОРТФЕЛЬ!F42,IF(B348=4,ПОРТФЕЛЬ!F42,0))</f>
        <v/>
      </c>
      <c r="I351" s="218">
        <f ca="1">IF(B348&gt;4,ПОРТФЕЛЬ!F42,0)</f>
        <v>0</v>
      </c>
    </row>
    <row r="352" spans="1:9" ht="15" customHeight="1" x14ac:dyDescent="0.3">
      <c r="A352" s="102">
        <f>ПОРТФЕЛЬ!B46</f>
        <v>0</v>
      </c>
      <c r="B352" s="16">
        <f ca="1">(ПОРТФЕЛЬ!H46-TODAY())/365</f>
        <v>-121.47945205479452</v>
      </c>
      <c r="C352" s="321" t="str">
        <f>IF(A352=0,"",IF(B352&gt;ПОРТФЕЛЬ!C11,"Срок облигации превышает срок инвестирования","Срок соответсвует цели"))</f>
        <v/>
      </c>
      <c r="D352" s="321"/>
      <c r="E352" s="321"/>
      <c r="F352" s="322"/>
      <c r="H352" s="127" t="str">
        <f ca="1">IF(B349&lt;4,ПОРТФЕЛЬ!F43,IF(B349=4,ПОРТФЕЛЬ!F43,0))</f>
        <v/>
      </c>
      <c r="I352" s="218">
        <f ca="1">IF(B349&gt;4,ПОРТФЕЛЬ!F43,0)</f>
        <v>0</v>
      </c>
    </row>
    <row r="353" spans="1:9" ht="15" customHeight="1" x14ac:dyDescent="0.3">
      <c r="A353" s="102">
        <f>ПОРТФЕЛЬ!B47</f>
        <v>0</v>
      </c>
      <c r="B353" s="16">
        <f ca="1">(ПОРТФЕЛЬ!H47-TODAY())/365</f>
        <v>-121.47945205479452</v>
      </c>
      <c r="C353" s="321" t="str">
        <f>IF(A353=0,"",IF(B353&gt;ПОРТФЕЛЬ!C11,"Срок облигации превышает срок инвестирования","Срок соответсвует цели"))</f>
        <v/>
      </c>
      <c r="D353" s="321"/>
      <c r="E353" s="321"/>
      <c r="F353" s="322"/>
      <c r="H353" s="127" t="str">
        <f ca="1">IF(B350&lt;4,ПОРТФЕЛЬ!F44,IF(B350=4,ПОРТФЕЛЬ!F44,0))</f>
        <v/>
      </c>
      <c r="I353" s="218">
        <f ca="1">IF(B350&gt;4,ПОРТФЕЛЬ!F44,0)</f>
        <v>0</v>
      </c>
    </row>
    <row r="354" spans="1:9" ht="15" customHeight="1" thickBot="1" x14ac:dyDescent="0.35">
      <c r="A354" s="103">
        <f>ПОРТФЕЛЬ!B48</f>
        <v>0</v>
      </c>
      <c r="B354" s="104">
        <f ca="1">(ПОРТФЕЛЬ!H48-TODAY())/365</f>
        <v>-121.47945205479452</v>
      </c>
      <c r="C354" s="323" t="str">
        <f>IF(A354=0,"",IF(B354&gt;ПОРТФЕЛЬ!C11,"Срок облигации превышает срок инвестирования","Срок соответсвует цели"))</f>
        <v/>
      </c>
      <c r="D354" s="323"/>
      <c r="E354" s="323"/>
      <c r="F354" s="324"/>
      <c r="H354" s="127" t="str">
        <f ca="1">IF(B351&lt;4,ПОРТФЕЛЬ!F45,IF(B351=4,ПОРТФЕЛЬ!F45,0))</f>
        <v/>
      </c>
      <c r="I354" s="218">
        <f ca="1">IF(B351&gt;4,ПОРТФЕЛЬ!F45,0)</f>
        <v>0</v>
      </c>
    </row>
    <row r="355" spans="1:9" ht="15" customHeight="1" x14ac:dyDescent="0.3">
      <c r="A355" s="219"/>
      <c r="B355" s="93"/>
      <c r="C355" s="166"/>
      <c r="D355" s="166"/>
      <c r="E355" s="166"/>
      <c r="F355" s="166"/>
      <c r="H355" s="127" t="str">
        <f ca="1">IF(B352&lt;4,ПОРТФЕЛЬ!F46,IF(B352=4,ПОРТФЕЛЬ!F46,0))</f>
        <v/>
      </c>
      <c r="I355" s="218">
        <f ca="1">IF(B352&gt;4,ПОРТФЕЛЬ!F46,0)</f>
        <v>0</v>
      </c>
    </row>
    <row r="356" spans="1:9" ht="15" customHeight="1" x14ac:dyDescent="0.3">
      <c r="A356" s="219"/>
      <c r="B356" s="93"/>
      <c r="C356" s="166"/>
      <c r="D356" s="166"/>
      <c r="E356" s="166"/>
      <c r="F356" s="166"/>
      <c r="H356" s="127" t="str">
        <f ca="1">IF(B353&lt;4,ПОРТФЕЛЬ!F47,IF(B353=4,ПОРТФЕЛЬ!F47,0))</f>
        <v/>
      </c>
      <c r="I356" s="218">
        <f ca="1">IF(B353&gt;4,ПОРТФЕЛЬ!F47,0)</f>
        <v>0</v>
      </c>
    </row>
    <row r="357" spans="1:9" ht="15" customHeight="1" x14ac:dyDescent="0.3">
      <c r="A357" s="219"/>
      <c r="B357" s="93"/>
      <c r="C357" s="166"/>
      <c r="D357" s="166"/>
      <c r="E357" s="166"/>
      <c r="F357" s="166"/>
      <c r="H357" s="127" t="str">
        <f ca="1">IF(B354&lt;4,ПОРТФЕЛЬ!F48,IF(B354=4,ПОРТФЕЛЬ!F48,0))</f>
        <v/>
      </c>
      <c r="I357" s="218">
        <f ca="1">IF(B354&gt;4,ПОРТФЕЛЬ!F48,0)</f>
        <v>0</v>
      </c>
    </row>
    <row r="358" spans="1:9" x14ac:dyDescent="0.3">
      <c r="A358" s="219"/>
      <c r="B358" s="93"/>
      <c r="C358" s="166"/>
      <c r="D358" s="166"/>
      <c r="E358" s="166"/>
      <c r="F358" s="166"/>
      <c r="H358" s="127">
        <f ca="1">SUM(H347:H357)</f>
        <v>0</v>
      </c>
      <c r="I358" s="218">
        <f ca="1">SUM(I347:I357)</f>
        <v>0</v>
      </c>
    </row>
    <row r="359" spans="1:9" ht="13.5" thickBot="1" x14ac:dyDescent="0.35">
      <c r="A359" s="219"/>
      <c r="B359" s="93"/>
      <c r="C359" s="166"/>
      <c r="D359" s="166"/>
      <c r="E359" s="166"/>
      <c r="F359" s="166"/>
      <c r="H359" s="337">
        <f ca="1">SUM(H358:I358)</f>
        <v>0</v>
      </c>
      <c r="I359" s="338"/>
    </row>
    <row r="360" spans="1:9" ht="13.5" thickBot="1" x14ac:dyDescent="0.35">
      <c r="A360" s="220"/>
      <c r="B360" s="221"/>
      <c r="C360" s="222"/>
      <c r="D360" s="222"/>
      <c r="E360" s="222"/>
      <c r="F360" s="222"/>
      <c r="G360" s="223"/>
      <c r="H360" s="223"/>
      <c r="I360" s="224"/>
    </row>
    <row r="361" spans="1:9" x14ac:dyDescent="0.3">
      <c r="B361" s="93"/>
      <c r="C361" s="107"/>
      <c r="D361" s="107"/>
      <c r="E361" s="107"/>
      <c r="F361" s="107"/>
    </row>
    <row r="362" spans="1:9" x14ac:dyDescent="0.3">
      <c r="B362" s="93"/>
      <c r="C362" s="166"/>
      <c r="D362" s="166"/>
      <c r="E362" s="166"/>
      <c r="F362" s="166"/>
    </row>
    <row r="363" spans="1:9" x14ac:dyDescent="0.3">
      <c r="B363" s="93"/>
      <c r="C363" s="107"/>
    </row>
    <row r="364" spans="1:9" x14ac:dyDescent="0.3">
      <c r="A364" s="225" t="s">
        <v>89</v>
      </c>
      <c r="B364" s="93"/>
      <c r="C364" s="26"/>
    </row>
    <row r="365" spans="1:9" x14ac:dyDescent="0.3">
      <c r="A365" s="19" t="str">
        <f>ПОРТФЕЛЬ!A60</f>
        <v>Нефтегазовый сектор</v>
      </c>
    </row>
    <row r="366" spans="1:9" x14ac:dyDescent="0.3">
      <c r="A366" s="19">
        <f>ПОРТФЕЛЬ!A61</f>
        <v>0</v>
      </c>
    </row>
    <row r="367" spans="1:9" ht="14.5" customHeight="1" x14ac:dyDescent="0.3">
      <c r="A367" s="19">
        <f>ПОРТФЕЛЬ!A62</f>
        <v>0</v>
      </c>
    </row>
    <row r="368" spans="1:9" x14ac:dyDescent="0.3">
      <c r="A368" s="19">
        <f>ПОРТФЕЛЬ!A63</f>
        <v>0</v>
      </c>
    </row>
    <row r="369" spans="1:1" x14ac:dyDescent="0.3">
      <c r="A369" s="19">
        <f>ПОРТФЕЛЬ!A64</f>
        <v>0</v>
      </c>
    </row>
    <row r="370" spans="1:1" x14ac:dyDescent="0.3">
      <c r="A370" s="19">
        <f>ПОРТФЕЛЬ!A65</f>
        <v>0</v>
      </c>
    </row>
    <row r="371" spans="1:1" x14ac:dyDescent="0.3">
      <c r="A371" s="19" t="str">
        <f>ПОРТФЕЛЬ!A66</f>
        <v>Сектор электроэнергетики</v>
      </c>
    </row>
    <row r="372" spans="1:1" x14ac:dyDescent="0.3">
      <c r="A372" s="19">
        <f>ПОРТФЕЛЬ!A67</f>
        <v>0</v>
      </c>
    </row>
    <row r="373" spans="1:1" x14ac:dyDescent="0.3">
      <c r="A373" s="19">
        <f>ПОРТФЕЛЬ!A68</f>
        <v>0</v>
      </c>
    </row>
    <row r="374" spans="1:1" x14ac:dyDescent="0.3">
      <c r="A374" s="19">
        <f>ПОРТФЕЛЬ!A69</f>
        <v>0</v>
      </c>
    </row>
    <row r="375" spans="1:1" x14ac:dyDescent="0.3">
      <c r="A375" s="19">
        <f>ПОРТФЕЛЬ!A70</f>
        <v>0</v>
      </c>
    </row>
    <row r="376" spans="1:1" x14ac:dyDescent="0.3">
      <c r="A376" s="19">
        <f>ПОРТФЕЛЬ!A71</f>
        <v>0</v>
      </c>
    </row>
    <row r="377" spans="1:1" x14ac:dyDescent="0.3">
      <c r="A377" s="19" t="str">
        <f>ПОРТФЕЛЬ!A72</f>
        <v>Финансовый сектор</v>
      </c>
    </row>
    <row r="378" spans="1:1" x14ac:dyDescent="0.3">
      <c r="A378" s="19">
        <f>ПОРТФЕЛЬ!A73</f>
        <v>0</v>
      </c>
    </row>
    <row r="379" spans="1:1" x14ac:dyDescent="0.3">
      <c r="A379" s="19">
        <f>ПОРТФЕЛЬ!A74</f>
        <v>0</v>
      </c>
    </row>
    <row r="380" spans="1:1" x14ac:dyDescent="0.3">
      <c r="A380" s="19">
        <f>ПОРТФЕЛЬ!A75</f>
        <v>0</v>
      </c>
    </row>
    <row r="381" spans="1:1" x14ac:dyDescent="0.3">
      <c r="A381" s="19">
        <f>ПОРТФЕЛЬ!A76</f>
        <v>0</v>
      </c>
    </row>
    <row r="382" spans="1:1" x14ac:dyDescent="0.3">
      <c r="A382" s="19">
        <f>ПОРТФЕЛЬ!A77</f>
        <v>0</v>
      </c>
    </row>
    <row r="383" spans="1:1" x14ac:dyDescent="0.3">
      <c r="A383" s="19" t="str">
        <f>ПОРТФЕЛЬ!A78</f>
        <v>Металлургический сектор</v>
      </c>
    </row>
    <row r="384" spans="1:1" x14ac:dyDescent="0.3">
      <c r="A384" s="19">
        <f>ПОРТФЕЛЬ!A79</f>
        <v>0</v>
      </c>
    </row>
    <row r="385" spans="1:1" x14ac:dyDescent="0.3">
      <c r="A385" s="19">
        <f>ПОРТФЕЛЬ!A80</f>
        <v>0</v>
      </c>
    </row>
    <row r="386" spans="1:1" x14ac:dyDescent="0.3">
      <c r="A386" s="19">
        <f>ПОРТФЕЛЬ!A81</f>
        <v>0</v>
      </c>
    </row>
    <row r="387" spans="1:1" x14ac:dyDescent="0.3">
      <c r="A387" s="19">
        <f>ПОРТФЕЛЬ!A82</f>
        <v>0</v>
      </c>
    </row>
    <row r="388" spans="1:1" x14ac:dyDescent="0.3">
      <c r="A388" s="19">
        <f>ПОРТФЕЛЬ!A83</f>
        <v>0</v>
      </c>
    </row>
    <row r="389" spans="1:1" x14ac:dyDescent="0.3">
      <c r="A389" s="19" t="str">
        <f>ПОРТФЕЛЬ!A84</f>
        <v>Сектор золотодобытчиков</v>
      </c>
    </row>
    <row r="390" spans="1:1" x14ac:dyDescent="0.3">
      <c r="A390" s="19">
        <f>ПОРТФЕЛЬ!A85</f>
        <v>0</v>
      </c>
    </row>
    <row r="391" spans="1:1" x14ac:dyDescent="0.3">
      <c r="A391" s="19">
        <f>ПОРТФЕЛЬ!A86</f>
        <v>0</v>
      </c>
    </row>
    <row r="392" spans="1:1" x14ac:dyDescent="0.3">
      <c r="A392" s="19">
        <f>ПОРТФЕЛЬ!A87</f>
        <v>0</v>
      </c>
    </row>
    <row r="393" spans="1:1" x14ac:dyDescent="0.3">
      <c r="A393" s="19">
        <f>ПОРТФЕЛЬ!A88</f>
        <v>0</v>
      </c>
    </row>
    <row r="394" spans="1:1" x14ac:dyDescent="0.3">
      <c r="A394" s="19">
        <f>ПОРТФЕЛЬ!A89</f>
        <v>0</v>
      </c>
    </row>
    <row r="395" spans="1:1" x14ac:dyDescent="0.3">
      <c r="A395" s="19" t="str">
        <f>ПОРТФЕЛЬ!A90</f>
        <v>Сектор телекоммуникаций</v>
      </c>
    </row>
    <row r="396" spans="1:1" x14ac:dyDescent="0.3">
      <c r="A396" s="19">
        <f>ПОРТФЕЛЬ!A91</f>
        <v>0</v>
      </c>
    </row>
    <row r="397" spans="1:1" x14ac:dyDescent="0.3">
      <c r="A397" s="19">
        <f>ПОРТФЕЛЬ!A92</f>
        <v>0</v>
      </c>
    </row>
    <row r="398" spans="1:1" x14ac:dyDescent="0.3">
      <c r="A398" s="19">
        <f>ПОРТФЕЛЬ!A93</f>
        <v>0</v>
      </c>
    </row>
    <row r="399" spans="1:1" x14ac:dyDescent="0.3">
      <c r="A399" s="19">
        <f>ПОРТФЕЛЬ!A94</f>
        <v>0</v>
      </c>
    </row>
    <row r="400" spans="1:1" x14ac:dyDescent="0.3">
      <c r="A400" s="19">
        <f>ПОРТФЕЛЬ!A95</f>
        <v>0</v>
      </c>
    </row>
    <row r="401" spans="1:1" x14ac:dyDescent="0.3">
      <c r="A401" s="19" t="str">
        <f>ПОРТФЕЛЬ!A96</f>
        <v>Химический сектор</v>
      </c>
    </row>
    <row r="402" spans="1:1" x14ac:dyDescent="0.3">
      <c r="A402" s="19">
        <f>ПОРТФЕЛЬ!A97</f>
        <v>0</v>
      </c>
    </row>
    <row r="403" spans="1:1" x14ac:dyDescent="0.3">
      <c r="A403" s="19">
        <f>ПОРТФЕЛЬ!A98</f>
        <v>0</v>
      </c>
    </row>
    <row r="404" spans="1:1" x14ac:dyDescent="0.3">
      <c r="A404" s="19">
        <f>ПОРТФЕЛЬ!A99</f>
        <v>0</v>
      </c>
    </row>
    <row r="405" spans="1:1" x14ac:dyDescent="0.3">
      <c r="A405" s="19">
        <f>ПОРТФЕЛЬ!A100</f>
        <v>0</v>
      </c>
    </row>
    <row r="406" spans="1:1" x14ac:dyDescent="0.3">
      <c r="A406" s="19">
        <f>ПОРТФЕЛЬ!A101</f>
        <v>0</v>
      </c>
    </row>
    <row r="407" spans="1:1" x14ac:dyDescent="0.3">
      <c r="A407" s="19" t="str">
        <f>ПОРТФЕЛЬ!A102</f>
        <v>Строительный сектор</v>
      </c>
    </row>
    <row r="408" spans="1:1" x14ac:dyDescent="0.3">
      <c r="A408" s="19">
        <f>ПОРТФЕЛЬ!A103</f>
        <v>0</v>
      </c>
    </row>
    <row r="409" spans="1:1" x14ac:dyDescent="0.3">
      <c r="A409" s="19">
        <f>ПОРТФЕЛЬ!A104</f>
        <v>0</v>
      </c>
    </row>
    <row r="410" spans="1:1" x14ac:dyDescent="0.3">
      <c r="A410" s="19">
        <f>ПОРТФЕЛЬ!A105</f>
        <v>0</v>
      </c>
    </row>
    <row r="411" spans="1:1" x14ac:dyDescent="0.3">
      <c r="A411" s="19">
        <f>ПОРТФЕЛЬ!A106</f>
        <v>0</v>
      </c>
    </row>
    <row r="412" spans="1:1" x14ac:dyDescent="0.3">
      <c r="A412" s="19">
        <f>ПОРТФЕЛЬ!A107</f>
        <v>0</v>
      </c>
    </row>
    <row r="413" spans="1:1" x14ac:dyDescent="0.3">
      <c r="A413" s="19" t="str">
        <f>ПОРТФЕЛЬ!A108</f>
        <v>Потребительский сектор</v>
      </c>
    </row>
    <row r="414" spans="1:1" x14ac:dyDescent="0.3">
      <c r="A414" s="19">
        <f>ПОРТФЕЛЬ!A109</f>
        <v>0</v>
      </c>
    </row>
    <row r="415" spans="1:1" x14ac:dyDescent="0.3">
      <c r="A415" s="19">
        <f>ПОРТФЕЛЬ!A110</f>
        <v>0</v>
      </c>
    </row>
    <row r="416" spans="1:1" x14ac:dyDescent="0.3">
      <c r="A416" s="19">
        <f>ПОРТФЕЛЬ!A111</f>
        <v>0</v>
      </c>
    </row>
    <row r="417" spans="1:1" x14ac:dyDescent="0.3">
      <c r="A417" s="19">
        <f>ПОРТФЕЛЬ!A112</f>
        <v>0</v>
      </c>
    </row>
    <row r="418" spans="1:1" x14ac:dyDescent="0.3">
      <c r="A418" s="19">
        <f>ПОРТФЕЛЬ!A113</f>
        <v>0</v>
      </c>
    </row>
    <row r="419" spans="1:1" x14ac:dyDescent="0.3">
      <c r="A419" s="19" t="str">
        <f>ПОРТФЕЛЬ!A114</f>
        <v>Транспортный сектор</v>
      </c>
    </row>
    <row r="420" spans="1:1" x14ac:dyDescent="0.3">
      <c r="A420" s="19">
        <f>ПОРТФЕЛЬ!A115</f>
        <v>0</v>
      </c>
    </row>
    <row r="421" spans="1:1" x14ac:dyDescent="0.3">
      <c r="A421" s="19">
        <f>ПОРТФЕЛЬ!A116</f>
        <v>0</v>
      </c>
    </row>
    <row r="422" spans="1:1" x14ac:dyDescent="0.3">
      <c r="A422" s="19">
        <f>ПОРТФЕЛЬ!A117</f>
        <v>0</v>
      </c>
    </row>
    <row r="423" spans="1:1" x14ac:dyDescent="0.3">
      <c r="A423" s="19">
        <f>ПОРТФЕЛЬ!A118</f>
        <v>0</v>
      </c>
    </row>
    <row r="424" spans="1:1" x14ac:dyDescent="0.3">
      <c r="A424" s="19">
        <f>ПОРТФЕЛЬ!A119</f>
        <v>0</v>
      </c>
    </row>
    <row r="425" spans="1:1" x14ac:dyDescent="0.3">
      <c r="A425" s="19" t="str">
        <f>ПОРТФЕЛЬ!A120</f>
        <v>IT-сектор</v>
      </c>
    </row>
    <row r="426" spans="1:1" x14ac:dyDescent="0.3">
      <c r="A426" s="19">
        <f>ПОРТФЕЛЬ!A121</f>
        <v>0</v>
      </c>
    </row>
    <row r="427" spans="1:1" x14ac:dyDescent="0.3">
      <c r="A427" s="19">
        <f>ПОРТФЕЛЬ!A122</f>
        <v>0</v>
      </c>
    </row>
    <row r="428" spans="1:1" x14ac:dyDescent="0.3">
      <c r="A428" s="19">
        <f>ПОРТФЕЛЬ!A123</f>
        <v>0</v>
      </c>
    </row>
    <row r="429" spans="1:1" x14ac:dyDescent="0.3">
      <c r="A429" s="19">
        <f>ПОРТФЕЛЬ!A124</f>
        <v>0</v>
      </c>
    </row>
    <row r="430" spans="1:1" x14ac:dyDescent="0.3">
      <c r="A430" s="19">
        <f>ПОРТФЕЛЬ!A125</f>
        <v>0</v>
      </c>
    </row>
    <row r="433" spans="1:1" x14ac:dyDescent="0.3">
      <c r="A433" s="19" t="str">
        <f>ПОРТФЕЛЬ!A148</f>
        <v>Тактические идеи</v>
      </c>
    </row>
    <row r="434" spans="1:1" x14ac:dyDescent="0.3">
      <c r="A434" s="19">
        <f>ПОРТФЕЛЬ!A150</f>
        <v>0</v>
      </c>
    </row>
    <row r="435" spans="1:1" x14ac:dyDescent="0.3">
      <c r="A435" s="19">
        <f>ПОРТФЕЛЬ!A151</f>
        <v>0</v>
      </c>
    </row>
    <row r="436" spans="1:1" x14ac:dyDescent="0.3">
      <c r="A436" s="19">
        <f>ПОРТФЕЛЬ!A152</f>
        <v>0</v>
      </c>
    </row>
    <row r="437" spans="1:1" x14ac:dyDescent="0.3">
      <c r="A437" s="19">
        <f>ПОРТФЕЛЬ!A153</f>
        <v>0</v>
      </c>
    </row>
    <row r="438" spans="1:1" x14ac:dyDescent="0.3">
      <c r="A438" s="19">
        <f>ПОРТФЕЛЬ!A154</f>
        <v>0</v>
      </c>
    </row>
  </sheetData>
  <sheetProtection algorithmName="SHA-512" hashValue="XNbjyS0GqCo/rhvyCQnOzb+DE6HQhkdZ9KjqPLURgeXx0VsNMBFOe9FnxQ7Ji/LAN7SAxsO2P0+EP7XckWK9WA==" saltValue="a3eZYjJspuPlMgT6AgBEww==" spinCount="100000" sheet="1" objects="1" scenarios="1"/>
  <mergeCells count="39">
    <mergeCell ref="A343:F343"/>
    <mergeCell ref="H359:I359"/>
    <mergeCell ref="C354:F354"/>
    <mergeCell ref="C351:F351"/>
    <mergeCell ref="C352:F352"/>
    <mergeCell ref="C353:F353"/>
    <mergeCell ref="C349:F349"/>
    <mergeCell ref="C350:F350"/>
    <mergeCell ref="C344:F344"/>
    <mergeCell ref="C345:F345"/>
    <mergeCell ref="C346:F346"/>
    <mergeCell ref="C347:F347"/>
    <mergeCell ref="C348:F348"/>
    <mergeCell ref="H344:I344"/>
    <mergeCell ref="H345:I345"/>
    <mergeCell ref="N323:R323"/>
    <mergeCell ref="H334:I334"/>
    <mergeCell ref="C341:F341"/>
    <mergeCell ref="C342:F342"/>
    <mergeCell ref="A316:C316"/>
    <mergeCell ref="B322:C322"/>
    <mergeCell ref="A336:F336"/>
    <mergeCell ref="C337:F337"/>
    <mergeCell ref="C340:F340"/>
    <mergeCell ref="C338:F338"/>
    <mergeCell ref="C339:F339"/>
    <mergeCell ref="A330:I330"/>
    <mergeCell ref="C335:F335"/>
    <mergeCell ref="T320:X320"/>
    <mergeCell ref="T316:X317"/>
    <mergeCell ref="N316:R317"/>
    <mergeCell ref="P318:R318"/>
    <mergeCell ref="P319:R319"/>
    <mergeCell ref="N320:R320"/>
    <mergeCell ref="F315:K315"/>
    <mergeCell ref="A313:K313"/>
    <mergeCell ref="A314:K314"/>
    <mergeCell ref="V318:X318"/>
    <mergeCell ref="V319:X319"/>
  </mergeCells>
  <conditionalFormatting sqref="A323">
    <cfRule type="expression" dxfId="18" priority="29">
      <formula>$A$323="Цель легко достижима"</formula>
    </cfRule>
    <cfRule type="expression" dxfId="17" priority="30">
      <formula>$A$323="Следует увеличить сумму пополнений или срок инвестирования"</formula>
    </cfRule>
  </conditionalFormatting>
  <conditionalFormatting sqref="A326">
    <cfRule type="expression" dxfId="16" priority="28">
      <formula>$A$326="Сумма активов превышает сумму стартового капитала на"</formula>
    </cfRule>
  </conditionalFormatting>
  <conditionalFormatting sqref="C337:C339">
    <cfRule type="expression" dxfId="15" priority="24">
      <formula>$C$337="Срок облигации превышает срок инвестирования"</formula>
    </cfRule>
  </conditionalFormatting>
  <conditionalFormatting sqref="C340">
    <cfRule type="expression" dxfId="14" priority="22">
      <formula>$C$340="Срок облигации превышает срок инвестирования"</formula>
    </cfRule>
  </conditionalFormatting>
  <conditionalFormatting sqref="C341">
    <cfRule type="expression" dxfId="13" priority="21">
      <formula>$C$341="Срок облигации превышает срок инвестирования"</formula>
    </cfRule>
  </conditionalFormatting>
  <conditionalFormatting sqref="C342">
    <cfRule type="expression" priority="20">
      <formula>$C$342="Срок облигации превышает срок инвестирования"</formula>
    </cfRule>
  </conditionalFormatting>
  <conditionalFormatting sqref="C344 C350:C354">
    <cfRule type="expression" dxfId="12" priority="17">
      <formula>$C$344="Срок облигации превышает срок инвестирования"</formula>
    </cfRule>
    <cfRule type="expression" dxfId="11" priority="18">
      <formula>$C$344="Срок облигации превышает срок инвестирования"</formula>
    </cfRule>
  </conditionalFormatting>
  <conditionalFormatting sqref="C345">
    <cfRule type="expression" dxfId="10" priority="16">
      <formula>$C$345="Срок облигации превышает срок инвестирования"</formula>
    </cfRule>
  </conditionalFormatting>
  <conditionalFormatting sqref="C346">
    <cfRule type="expression" dxfId="9" priority="15">
      <formula>$C$346="Срок облигации превышает срок инвестирования"</formula>
    </cfRule>
  </conditionalFormatting>
  <conditionalFormatting sqref="C347">
    <cfRule type="expression" priority="14">
      <formula>$C$347="Срок облигации превышает срок инвестирования"</formula>
    </cfRule>
  </conditionalFormatting>
  <conditionalFormatting sqref="C348">
    <cfRule type="expression" dxfId="8" priority="13">
      <formula>$C$348="Срок облигации превышает срок инвестирования"</formula>
    </cfRule>
  </conditionalFormatting>
  <conditionalFormatting sqref="C349 C355:C363">
    <cfRule type="expression" dxfId="7" priority="12">
      <formula>$C$349="Срок облигации превышает срок инвестирования"</formula>
    </cfRule>
  </conditionalFormatting>
  <conditionalFormatting sqref="N319">
    <cfRule type="expression" dxfId="6" priority="11">
      <formula>ISBLANK($H$9)</formula>
    </cfRule>
  </conditionalFormatting>
  <conditionalFormatting sqref="O319">
    <cfRule type="expression" dxfId="5" priority="10">
      <formula>ISBLANK($I$9)</formula>
    </cfRule>
  </conditionalFormatting>
  <conditionalFormatting sqref="N322">
    <cfRule type="expression" dxfId="4" priority="9">
      <formula>ISBLANK($H$13)</formula>
    </cfRule>
  </conditionalFormatting>
  <conditionalFormatting sqref="O322">
    <cfRule type="expression" dxfId="3" priority="8">
      <formula>ISBLANK($I$13)</formula>
    </cfRule>
  </conditionalFormatting>
  <conditionalFormatting sqref="Q322">
    <cfRule type="expression" dxfId="2" priority="7">
      <formula>ISBLANK($K$13)</formula>
    </cfRule>
  </conditionalFormatting>
  <conditionalFormatting sqref="T319">
    <cfRule type="expression" dxfId="1" priority="5">
      <formula>ISBLANK($H$9)</formula>
    </cfRule>
  </conditionalFormatting>
  <conditionalFormatting sqref="U319">
    <cfRule type="expression" dxfId="0" priority="4">
      <formula>ISBLANK($I$9)</formula>
    </cfRule>
  </conditionalFormatting>
  <dataValidations count="1">
    <dataValidation operator="greaterThan" allowBlank="1" showInputMessage="1" showErrorMessage="1" error="Портфельное инвестирование не используется на срок 1 год и менее" sqref="B317" xr:uid="{EEB40201-9A46-484D-92C8-7EC5E6F0D215}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15D4D-56AD-420C-B6F5-696C680B1BD1}">
  <dimension ref="A159:J169"/>
  <sheetViews>
    <sheetView workbookViewId="0"/>
  </sheetViews>
  <sheetFormatPr defaultRowHeight="14.5" x14ac:dyDescent="0.35"/>
  <cols>
    <col min="1" max="1" width="14.6328125" style="125" customWidth="1"/>
    <col min="2" max="2" width="12.90625" style="125" customWidth="1"/>
    <col min="3" max="3" width="12.81640625" style="125" customWidth="1"/>
    <col min="4" max="9" width="8.7265625" style="125"/>
    <col min="10" max="10" width="29.7265625" style="125" customWidth="1"/>
    <col min="11" max="16384" width="8.7265625" style="125"/>
  </cols>
  <sheetData>
    <row r="159" spans="1:10" x14ac:dyDescent="0.35">
      <c r="A159" s="125" t="s">
        <v>7</v>
      </c>
      <c r="B159" s="125" t="s">
        <v>8</v>
      </c>
      <c r="C159" s="125" t="s">
        <v>53</v>
      </c>
      <c r="E159" s="125" t="s">
        <v>29</v>
      </c>
      <c r="G159" s="125" t="s">
        <v>43</v>
      </c>
      <c r="I159" s="126">
        <v>1</v>
      </c>
      <c r="J159" s="125" t="s">
        <v>56</v>
      </c>
    </row>
    <row r="160" spans="1:10" x14ac:dyDescent="0.35">
      <c r="A160" s="125" t="s">
        <v>9</v>
      </c>
      <c r="B160" s="125" t="s">
        <v>10</v>
      </c>
      <c r="C160" s="125" t="s">
        <v>27</v>
      </c>
      <c r="E160" s="125" t="s">
        <v>30</v>
      </c>
      <c r="G160" s="125" t="s">
        <v>40</v>
      </c>
      <c r="I160" s="126">
        <v>10</v>
      </c>
      <c r="J160" s="125" t="s">
        <v>57</v>
      </c>
    </row>
    <row r="161" spans="1:10" x14ac:dyDescent="0.35">
      <c r="A161" s="125" t="s">
        <v>11</v>
      </c>
      <c r="B161" s="125" t="s">
        <v>12</v>
      </c>
      <c r="C161" s="125" t="s">
        <v>28</v>
      </c>
      <c r="G161" s="125" t="s">
        <v>41</v>
      </c>
      <c r="I161" s="126">
        <v>100</v>
      </c>
      <c r="J161" s="125" t="s">
        <v>58</v>
      </c>
    </row>
    <row r="162" spans="1:10" x14ac:dyDescent="0.35">
      <c r="A162" s="125" t="s">
        <v>13</v>
      </c>
      <c r="B162" s="125" t="s">
        <v>14</v>
      </c>
      <c r="C162" s="125" t="s">
        <v>52</v>
      </c>
      <c r="G162" s="125" t="s">
        <v>42</v>
      </c>
      <c r="I162" s="126">
        <v>1000</v>
      </c>
      <c r="J162" s="125" t="s">
        <v>59</v>
      </c>
    </row>
    <row r="163" spans="1:10" x14ac:dyDescent="0.35">
      <c r="C163" s="125" t="s">
        <v>102</v>
      </c>
      <c r="G163" s="125" t="s">
        <v>95</v>
      </c>
      <c r="I163" s="126">
        <v>10000</v>
      </c>
    </row>
    <row r="164" spans="1:10" x14ac:dyDescent="0.35">
      <c r="C164" s="125" t="s">
        <v>149</v>
      </c>
      <c r="G164" s="125" t="s">
        <v>96</v>
      </c>
      <c r="I164" s="126">
        <v>100000</v>
      </c>
    </row>
    <row r="169" spans="1:10" x14ac:dyDescent="0.35">
      <c r="B169" s="8"/>
    </row>
  </sheetData>
  <sheetProtection algorithmName="SHA-512" hashValue="mPprjROBrjZjcP22ydLh2rn7eLnM5abJVCvcCIIVvbKeHJrZmI4Opvh1F+zQvCZW6ePnJWKPeS5EJN6HZT9NIQ==" saltValue="4JMasbWDX8/orzF1L9rHC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ПОРТФЕЛЬ</vt:lpstr>
      <vt:lpstr>ЭКСПЕРТУ</vt:lpstr>
      <vt:lpstr>ИСТОЧНИК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Ченцова</dc:creator>
  <cp:lastModifiedBy>chent</cp:lastModifiedBy>
  <dcterms:created xsi:type="dcterms:W3CDTF">2015-06-05T18:19:34Z</dcterms:created>
  <dcterms:modified xsi:type="dcterms:W3CDTF">2021-05-24T13:44:47Z</dcterms:modified>
</cp:coreProperties>
</file>